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0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hepublicserviceconsultants.sharepoint.com/sites/CompanyReference/Capability Building/CB materials (live)/Courses/FEP/FEP Excel/"/>
    </mc:Choice>
  </mc:AlternateContent>
  <xr:revisionPtr revIDLastSave="189" documentId="8_{0D713992-AF1B-44CD-8846-3DCCB82AC0C6}" xr6:coauthVersionLast="47" xr6:coauthVersionMax="47" xr10:uidLastSave="{F0A0ADF8-054F-4274-AA66-742AA2FC138E}"/>
  <bookViews>
    <workbookView xWindow="-110" yWindow="-110" windowWidth="19420" windowHeight="10300" tabRatio="905" firstSheet="1" activeTab="1" xr2:uid="{00000000-000D-0000-FFFF-FFFF00000000}"/>
  </bookViews>
  <sheets>
    <sheet name="Wiring_Diagram" sheetId="25" r:id="rId1"/>
    <sheet name="Output" sheetId="21" r:id="rId2"/>
    <sheet name="Projections_Baseline" sheetId="20" r:id="rId3"/>
    <sheet name="Assumptions" sheetId="15" r:id="rId4"/>
    <sheet name="Scenario_1_Eastend" sheetId="26" r:id="rId5"/>
    <sheet name="Scenario_2_Northside" sheetId="16" r:id="rId6"/>
    <sheet name="Scenario_3_South" sheetId="17" r:id="rId7"/>
    <sheet name="Scenario_4_Westway" sheetId="18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0" l="1"/>
  <c r="D67" i="20"/>
  <c r="E60" i="20"/>
  <c r="F60" i="20"/>
  <c r="G60" i="20"/>
  <c r="H60" i="20"/>
  <c r="I60" i="20"/>
  <c r="D60" i="20"/>
  <c r="I58" i="20"/>
  <c r="H58" i="20"/>
  <c r="G58" i="20"/>
  <c r="F58" i="20"/>
  <c r="E58" i="20"/>
  <c r="D58" i="20"/>
  <c r="E54" i="20"/>
  <c r="F54" i="20"/>
  <c r="G54" i="20"/>
  <c r="H54" i="20"/>
  <c r="I54" i="20"/>
  <c r="D54" i="20"/>
  <c r="E47" i="20"/>
  <c r="F47" i="20"/>
  <c r="G47" i="20"/>
  <c r="H47" i="20"/>
  <c r="I47" i="20"/>
  <c r="D47" i="20"/>
  <c r="I45" i="20"/>
  <c r="H45" i="20"/>
  <c r="G45" i="20"/>
  <c r="F45" i="20"/>
  <c r="E45" i="20"/>
  <c r="D45" i="20"/>
  <c r="E41" i="20"/>
  <c r="F41" i="20"/>
  <c r="G41" i="20"/>
  <c r="H41" i="20"/>
  <c r="I41" i="20"/>
  <c r="D41" i="20"/>
  <c r="E34" i="20"/>
  <c r="F34" i="20"/>
  <c r="G34" i="20"/>
  <c r="H34" i="20"/>
  <c r="I34" i="20"/>
  <c r="D34" i="20"/>
  <c r="I32" i="20"/>
  <c r="H32" i="20"/>
  <c r="G32" i="20"/>
  <c r="F32" i="20"/>
  <c r="E32" i="20"/>
  <c r="D32" i="20"/>
  <c r="I28" i="20"/>
  <c r="H28" i="20"/>
  <c r="G28" i="20"/>
  <c r="F28" i="20"/>
  <c r="E28" i="20"/>
  <c r="D28" i="20"/>
  <c r="E21" i="20"/>
  <c r="D21" i="20"/>
  <c r="I19" i="20"/>
  <c r="I21" i="20" s="1"/>
  <c r="H19" i="20"/>
  <c r="H21" i="20" s="1"/>
  <c r="G19" i="20"/>
  <c r="G21" i="20" s="1"/>
  <c r="F19" i="20"/>
  <c r="F21" i="20" s="1"/>
  <c r="E19" i="20"/>
  <c r="D19" i="20"/>
  <c r="E15" i="20"/>
  <c r="F15" i="20"/>
  <c r="G15" i="20"/>
  <c r="H15" i="20"/>
  <c r="I15" i="20"/>
  <c r="D15" i="20"/>
  <c r="E57" i="20"/>
  <c r="F57" i="20" s="1"/>
  <c r="G57" i="20" s="1"/>
  <c r="H57" i="20" s="1"/>
  <c r="I57" i="20" s="1"/>
  <c r="E56" i="20"/>
  <c r="E53" i="20"/>
  <c r="E52" i="20"/>
  <c r="F52" i="20" s="1"/>
  <c r="E44" i="20"/>
  <c r="F44" i="20" s="1"/>
  <c r="G44" i="20" s="1"/>
  <c r="H44" i="20" s="1"/>
  <c r="I44" i="20" s="1"/>
  <c r="E43" i="20"/>
  <c r="F43" i="20" s="1"/>
  <c r="G43" i="20" s="1"/>
  <c r="H43" i="20" s="1"/>
  <c r="I43" i="20" s="1"/>
  <c r="E40" i="20"/>
  <c r="F40" i="20" s="1"/>
  <c r="G40" i="20" s="1"/>
  <c r="H40" i="20" s="1"/>
  <c r="I40" i="20" s="1"/>
  <c r="E39" i="20"/>
  <c r="F39" i="20" s="1"/>
  <c r="E31" i="20"/>
  <c r="F31" i="20" s="1"/>
  <c r="G31" i="20" s="1"/>
  <c r="H31" i="20" s="1"/>
  <c r="I31" i="20" s="1"/>
  <c r="E30" i="20"/>
  <c r="F30" i="20" s="1"/>
  <c r="G30" i="20" s="1"/>
  <c r="H30" i="20" s="1"/>
  <c r="I30" i="20" s="1"/>
  <c r="E27" i="20"/>
  <c r="F27" i="20" s="1"/>
  <c r="G27" i="20" s="1"/>
  <c r="H27" i="20" s="1"/>
  <c r="I27" i="20" s="1"/>
  <c r="E26" i="20"/>
  <c r="F26" i="20" s="1"/>
  <c r="E18" i="20"/>
  <c r="G18" i="20" s="1"/>
  <c r="H18" i="20" s="1"/>
  <c r="I18" i="20" s="1"/>
  <c r="E17" i="20"/>
  <c r="F17" i="20" s="1"/>
  <c r="G17" i="20" s="1"/>
  <c r="H17" i="20" s="1"/>
  <c r="I17" i="20" s="1"/>
  <c r="E14" i="20"/>
  <c r="F14" i="20" s="1"/>
  <c r="G14" i="20" s="1"/>
  <c r="H14" i="20" s="1"/>
  <c r="I14" i="20" s="1"/>
  <c r="E13" i="20"/>
  <c r="F13" i="20" s="1"/>
  <c r="G13" i="20" s="1"/>
  <c r="H13" i="20" s="1"/>
  <c r="I13" i="20" s="1"/>
  <c r="F70" i="26"/>
  <c r="F69" i="26"/>
  <c r="F10" i="26"/>
  <c r="F9" i="26"/>
  <c r="F8" i="26"/>
  <c r="F7" i="26"/>
  <c r="I1" i="26"/>
  <c r="H1" i="26"/>
  <c r="C1" i="26"/>
  <c r="I1" i="25"/>
  <c r="H1" i="25"/>
  <c r="C1" i="25"/>
  <c r="F8" i="16"/>
  <c r="F9" i="16"/>
  <c r="F10" i="16"/>
  <c r="F8" i="17"/>
  <c r="F9" i="17"/>
  <c r="F10" i="17"/>
  <c r="F8" i="18"/>
  <c r="F9" i="18"/>
  <c r="F10" i="18"/>
  <c r="I1" i="21"/>
  <c r="H1" i="21"/>
  <c r="C1" i="21"/>
  <c r="D70" i="20"/>
  <c r="D69" i="20"/>
  <c r="D66" i="20"/>
  <c r="D65" i="20"/>
  <c r="I1" i="20"/>
  <c r="H1" i="20"/>
  <c r="C1" i="20"/>
  <c r="F7" i="18"/>
  <c r="I1" i="18"/>
  <c r="H1" i="18"/>
  <c r="C1" i="18"/>
  <c r="F7" i="17"/>
  <c r="I1" i="17"/>
  <c r="H1" i="17"/>
  <c r="C1" i="17"/>
  <c r="F7" i="16"/>
  <c r="I1" i="16"/>
  <c r="H1" i="16"/>
  <c r="C1" i="16"/>
  <c r="I1" i="15"/>
  <c r="H1" i="15"/>
  <c r="G1" i="15"/>
  <c r="C1" i="15"/>
  <c r="F56" i="20" l="1"/>
  <c r="F53" i="20"/>
  <c r="G53" i="20" s="1"/>
  <c r="H53" i="20" s="1"/>
  <c r="I53" i="20" s="1"/>
  <c r="F22" i="16"/>
  <c r="F33" i="16" s="1"/>
  <c r="F22" i="17"/>
  <c r="F33" i="17" s="1"/>
  <c r="F22" i="18"/>
  <c r="F22" i="26"/>
  <c r="G52" i="20"/>
  <c r="F21" i="16"/>
  <c r="F32" i="16" s="1"/>
  <c r="F21" i="17"/>
  <c r="F32" i="17" s="1"/>
  <c r="F21" i="18"/>
  <c r="F21" i="26"/>
  <c r="F32" i="26" s="1"/>
  <c r="G39" i="20"/>
  <c r="H39" i="20" s="1"/>
  <c r="I39" i="20" s="1"/>
  <c r="F20" i="16"/>
  <c r="F31" i="16" s="1"/>
  <c r="F20" i="17"/>
  <c r="F31" i="17" s="1"/>
  <c r="F20" i="18"/>
  <c r="F31" i="18" s="1"/>
  <c r="F20" i="26"/>
  <c r="G26" i="20"/>
  <c r="H26" i="20" s="1"/>
  <c r="I26" i="20" s="1"/>
  <c r="G56" i="20"/>
  <c r="E66" i="20"/>
  <c r="F33" i="26"/>
  <c r="F31" i="26"/>
  <c r="F46" i="26"/>
  <c r="F57" i="26"/>
  <c r="F33" i="18"/>
  <c r="F32" i="18"/>
  <c r="F45" i="17"/>
  <c r="F54" i="17"/>
  <c r="F45" i="16"/>
  <c r="F54" i="16"/>
  <c r="F44" i="16"/>
  <c r="F53" i="16"/>
  <c r="F45" i="26" l="1"/>
  <c r="F56" i="26"/>
  <c r="F53" i="17"/>
  <c r="F44" i="17"/>
  <c r="F44" i="18"/>
  <c r="F53" i="18"/>
  <c r="H52" i="20"/>
  <c r="H56" i="20"/>
  <c r="F44" i="26"/>
  <c r="F55" i="26"/>
  <c r="F66" i="20"/>
  <c r="G66" i="20"/>
  <c r="F55" i="17"/>
  <c r="F46" i="17"/>
  <c r="F46" i="16"/>
  <c r="F55" i="16"/>
  <c r="F46" i="18"/>
  <c r="F55" i="18"/>
  <c r="F45" i="18"/>
  <c r="F54" i="18"/>
  <c r="D71" i="20"/>
  <c r="I52" i="20" l="1"/>
  <c r="I56" i="20"/>
  <c r="F65" i="18"/>
  <c r="G65" i="18" s="1"/>
  <c r="H65" i="18" s="1"/>
  <c r="I65" i="18" s="1"/>
  <c r="F65" i="17"/>
  <c r="G65" i="17" s="1"/>
  <c r="H65" i="17" s="1"/>
  <c r="I65" i="17" s="1"/>
  <c r="F64" i="16"/>
  <c r="G64" i="16" s="1"/>
  <c r="H64" i="16" s="1"/>
  <c r="I64" i="16" s="1"/>
  <c r="F64" i="26"/>
  <c r="G64" i="26" s="1"/>
  <c r="H64" i="26" s="1"/>
  <c r="I64" i="26" s="1"/>
  <c r="H66" i="20"/>
  <c r="D73" i="20"/>
  <c r="I66" i="20" l="1"/>
  <c r="D7" i="21"/>
  <c r="D11" i="21" l="1"/>
  <c r="D9" i="21"/>
  <c r="D8" i="21"/>
  <c r="D10" i="21"/>
  <c r="E71" i="20" l="1"/>
  <c r="E70" i="20" l="1"/>
  <c r="E69" i="20"/>
  <c r="F70" i="20" l="1"/>
  <c r="F69" i="20"/>
  <c r="F71" i="20"/>
  <c r="G70" i="20"/>
  <c r="G69" i="20"/>
  <c r="H70" i="20" l="1"/>
  <c r="I70" i="20"/>
  <c r="G71" i="20"/>
  <c r="H69" i="20"/>
  <c r="H71" i="20" l="1"/>
  <c r="I69" i="20"/>
  <c r="I71" i="20" l="1"/>
  <c r="F19" i="26" l="1"/>
  <c r="F65" i="20"/>
  <c r="F19" i="17"/>
  <c r="F19" i="16"/>
  <c r="F19" i="18"/>
  <c r="E65" i="20"/>
  <c r="F30" i="26" l="1"/>
  <c r="F54" i="26" s="1"/>
  <c r="F23" i="26"/>
  <c r="G65" i="20"/>
  <c r="F67" i="20"/>
  <c r="F73" i="20" s="1"/>
  <c r="F7" i="21" s="1"/>
  <c r="F23" i="17"/>
  <c r="F30" i="17"/>
  <c r="F23" i="16"/>
  <c r="F30" i="16"/>
  <c r="F23" i="18"/>
  <c r="F30" i="18"/>
  <c r="E67" i="20"/>
  <c r="E73" i="20" s="1"/>
  <c r="E7" i="21" s="1"/>
  <c r="H65" i="20"/>
  <c r="F43" i="26" l="1"/>
  <c r="F34" i="26"/>
  <c r="G67" i="20"/>
  <c r="G73" i="20" s="1"/>
  <c r="G7" i="21" s="1"/>
  <c r="F52" i="17"/>
  <c r="F56" i="17" s="1"/>
  <c r="F69" i="17" s="1"/>
  <c r="G69" i="17" s="1"/>
  <c r="H69" i="17" s="1"/>
  <c r="I69" i="17" s="1"/>
  <c r="F43" i="17"/>
  <c r="F47" i="17" s="1"/>
  <c r="F68" i="17" s="1"/>
  <c r="F34" i="17"/>
  <c r="F64" i="17" s="1"/>
  <c r="F52" i="16"/>
  <c r="F56" i="16" s="1"/>
  <c r="F68" i="16" s="1"/>
  <c r="G68" i="16" s="1"/>
  <c r="H68" i="16" s="1"/>
  <c r="I68" i="16" s="1"/>
  <c r="F34" i="16"/>
  <c r="F63" i="16" s="1"/>
  <c r="F43" i="16"/>
  <c r="F47" i="16" s="1"/>
  <c r="F67" i="16" s="1"/>
  <c r="F52" i="18"/>
  <c r="F56" i="18" s="1"/>
  <c r="F69" i="18" s="1"/>
  <c r="G69" i="18" s="1"/>
  <c r="H69" i="18" s="1"/>
  <c r="I69" i="18" s="1"/>
  <c r="F43" i="18"/>
  <c r="F47" i="18" s="1"/>
  <c r="F68" i="18" s="1"/>
  <c r="F34" i="18"/>
  <c r="F64" i="18" s="1"/>
  <c r="E11" i="21"/>
  <c r="E8" i="21"/>
  <c r="E10" i="21"/>
  <c r="E9" i="21"/>
  <c r="H67" i="20"/>
  <c r="H73" i="20" s="1"/>
  <c r="H7" i="21" s="1"/>
  <c r="I65" i="20"/>
  <c r="F47" i="26" l="1"/>
  <c r="F67" i="26" s="1"/>
  <c r="G67" i="26" s="1"/>
  <c r="H67" i="26" s="1"/>
  <c r="I67" i="26" s="1"/>
  <c r="F63" i="26"/>
  <c r="G63" i="26" s="1"/>
  <c r="H63" i="26" s="1"/>
  <c r="I63" i="26" s="1"/>
  <c r="F58" i="26"/>
  <c r="F68" i="26" s="1"/>
  <c r="G68" i="26" s="1"/>
  <c r="H68" i="26" s="1"/>
  <c r="I68" i="26" s="1"/>
  <c r="F72" i="17"/>
  <c r="G68" i="17"/>
  <c r="F66" i="17"/>
  <c r="G64" i="17"/>
  <c r="G63" i="16"/>
  <c r="F65" i="16"/>
  <c r="F71" i="16"/>
  <c r="G67" i="16"/>
  <c r="F72" i="18"/>
  <c r="G68" i="18"/>
  <c r="F66" i="18"/>
  <c r="G64" i="18"/>
  <c r="I67" i="20"/>
  <c r="I73" i="20" s="1"/>
  <c r="I7" i="21" s="1"/>
  <c r="K7" i="21" s="1"/>
  <c r="F74" i="18" l="1"/>
  <c r="F11" i="21" s="1"/>
  <c r="F74" i="17"/>
  <c r="F10" i="21" s="1"/>
  <c r="F65" i="26"/>
  <c r="F71" i="26"/>
  <c r="G72" i="17"/>
  <c r="H68" i="17"/>
  <c r="H64" i="17"/>
  <c r="G66" i="17"/>
  <c r="H63" i="16"/>
  <c r="G65" i="16"/>
  <c r="H67" i="16"/>
  <c r="G71" i="16"/>
  <c r="G72" i="18"/>
  <c r="H68" i="18"/>
  <c r="G66" i="18"/>
  <c r="H64" i="18"/>
  <c r="F73" i="16"/>
  <c r="F9" i="21" s="1"/>
  <c r="G71" i="26" l="1"/>
  <c r="F73" i="26"/>
  <c r="F8" i="21" s="1"/>
  <c r="G65" i="26"/>
  <c r="G74" i="17"/>
  <c r="G10" i="21" s="1"/>
  <c r="G74" i="18"/>
  <c r="G11" i="21" s="1"/>
  <c r="I68" i="17"/>
  <c r="I72" i="17" s="1"/>
  <c r="H72" i="17"/>
  <c r="I64" i="17"/>
  <c r="I66" i="17" s="1"/>
  <c r="H66" i="17"/>
  <c r="I63" i="16"/>
  <c r="I65" i="16" s="1"/>
  <c r="H65" i="16"/>
  <c r="H71" i="16"/>
  <c r="I67" i="16"/>
  <c r="I71" i="16" s="1"/>
  <c r="H72" i="18"/>
  <c r="I68" i="18"/>
  <c r="I72" i="18" s="1"/>
  <c r="I64" i="18"/>
  <c r="I66" i="18" s="1"/>
  <c r="H66" i="18"/>
  <c r="G73" i="16"/>
  <c r="G9" i="21" s="1"/>
  <c r="I71" i="26" l="1"/>
  <c r="H71" i="26"/>
  <c r="G73" i="26"/>
  <c r="G8" i="21" s="1"/>
  <c r="I74" i="18"/>
  <c r="I11" i="21" s="1"/>
  <c r="K11" i="21" s="1"/>
  <c r="H74" i="17"/>
  <c r="H10" i="21" s="1"/>
  <c r="H65" i="26"/>
  <c r="I65" i="26"/>
  <c r="H74" i="18"/>
  <c r="H11" i="21" s="1"/>
  <c r="I74" i="17"/>
  <c r="I10" i="21" s="1"/>
  <c r="K10" i="21" s="1"/>
  <c r="I73" i="16"/>
  <c r="I9" i="21" s="1"/>
  <c r="K9" i="21" s="1"/>
  <c r="H73" i="16"/>
  <c r="H9" i="21" s="1"/>
  <c r="H73" i="26" l="1"/>
  <c r="H8" i="21" s="1"/>
  <c r="I73" i="26"/>
  <c r="I8" i="21" s="1"/>
  <c r="K8" i="21" s="1"/>
</calcChain>
</file>

<file path=xl/sharedStrings.xml><?xml version="1.0" encoding="utf-8"?>
<sst xmlns="http://schemas.openxmlformats.org/spreadsheetml/2006/main" count="670" uniqueCount="104">
  <si>
    <t>Diagram of model structure</t>
  </si>
  <si>
    <t>Forecast surplus/deficit position</t>
  </si>
  <si>
    <t>Z</t>
  </si>
  <si>
    <t>End of sheet</t>
  </si>
  <si>
    <t>Forecast surplus/deficit position for each scenario</t>
  </si>
  <si>
    <t>Surplus/deficit (£m)</t>
  </si>
  <si>
    <t>Y1</t>
  </si>
  <si>
    <t>Y2</t>
  </si>
  <si>
    <t>Y3</t>
  </si>
  <si>
    <t>Y4</t>
  </si>
  <si>
    <t>Y5</t>
  </si>
  <si>
    <t>Y6</t>
  </si>
  <si>
    <t>Y6 compared to do nothing</t>
  </si>
  <si>
    <t xml:space="preserve">Do nothing </t>
  </si>
  <si>
    <t>Close Eastend</t>
  </si>
  <si>
    <t>Close Northside</t>
  </si>
  <si>
    <t>Close Sunny South</t>
  </si>
  <si>
    <t>Close Westway</t>
  </si>
  <si>
    <t xml:space="preserve">   </t>
  </si>
  <si>
    <t>Financial projections in absence of reconfiguration</t>
  </si>
  <si>
    <t>Baseline projections</t>
  </si>
  <si>
    <t>FY1 data has been provided by finance teams at each Trust</t>
  </si>
  <si>
    <t>a</t>
  </si>
  <si>
    <t>Northside</t>
  </si>
  <si>
    <t>Example: Northside baseline projection</t>
  </si>
  <si>
    <t>£ million</t>
  </si>
  <si>
    <t>FY1</t>
  </si>
  <si>
    <t>FY2</t>
  </si>
  <si>
    <t>FY3</t>
  </si>
  <si>
    <t>FY4</t>
  </si>
  <si>
    <t>FY5</t>
  </si>
  <si>
    <t>FY6</t>
  </si>
  <si>
    <t>Clinical income</t>
  </si>
  <si>
    <t>Other income</t>
  </si>
  <si>
    <t>Total income</t>
  </si>
  <si>
    <t>Pay expenditure</t>
  </si>
  <si>
    <t>Non-pay expenditure</t>
  </si>
  <si>
    <t>Total expenditure</t>
  </si>
  <si>
    <t>Surplus</t>
  </si>
  <si>
    <t>b</t>
  </si>
  <si>
    <t>Eastend</t>
  </si>
  <si>
    <t>c</t>
  </si>
  <si>
    <t>Sunny South</t>
  </si>
  <si>
    <t>d</t>
  </si>
  <si>
    <t>Westway</t>
  </si>
  <si>
    <t>e</t>
  </si>
  <si>
    <t>Whole health economy</t>
  </si>
  <si>
    <t>Current version</t>
  </si>
  <si>
    <t>Assumptions to inform prrojections for different scenarios</t>
  </si>
  <si>
    <t>The PSC - QT 45a Single sheet template v3 updated 07/09/2020 - QMS controlled template - changes must be authorized by the COO, and recorded in the Document Control Register</t>
  </si>
  <si>
    <t>% change in emergency service activity for reconfiguration scenario</t>
  </si>
  <si>
    <t>Source</t>
  </si>
  <si>
    <t>Activity modelling</t>
  </si>
  <si>
    <t>Change in activity</t>
  </si>
  <si>
    <t>Northside closure</t>
  </si>
  <si>
    <t>Eastend closure</t>
  </si>
  <si>
    <t>Sunny South closure</t>
  </si>
  <si>
    <t>Westway closure</t>
  </si>
  <si>
    <t>Emergency services income as % of clinical income</t>
  </si>
  <si>
    <t>Hospital</t>
  </si>
  <si>
    <t>#</t>
  </si>
  <si>
    <t>Interview with CFO</t>
  </si>
  <si>
    <t>Scaling factors</t>
  </si>
  <si>
    <t>Income/expenditure line</t>
  </si>
  <si>
    <t>Assumption</t>
  </si>
  <si>
    <t>3a</t>
  </si>
  <si>
    <t>Emergency service income</t>
  </si>
  <si>
    <t>Scales at</t>
  </si>
  <si>
    <t>of the increase or decrease in emergency service activity</t>
  </si>
  <si>
    <t>3b</t>
  </si>
  <si>
    <t>of the increase or decrease in emergency service income</t>
  </si>
  <si>
    <t>3c</t>
  </si>
  <si>
    <t>Non-recurrent expenditure</t>
  </si>
  <si>
    <t>4a</t>
  </si>
  <si>
    <t>Pay exenditure</t>
  </si>
  <si>
    <t>4b</t>
  </si>
  <si>
    <t>Baseline growth assumptions</t>
  </si>
  <si>
    <t>Trust finance teams</t>
  </si>
  <si>
    <t>FY1 to FY2</t>
  </si>
  <si>
    <t>FY2 to FY3</t>
  </si>
  <si>
    <t>FY3 to FY4</t>
  </si>
  <si>
    <t>FY4 to FY 5</t>
  </si>
  <si>
    <t>FY5 to FY6</t>
  </si>
  <si>
    <t>C</t>
  </si>
  <si>
    <t>D</t>
  </si>
  <si>
    <t>z</t>
  </si>
  <si>
    <t>End of Sheet</t>
  </si>
  <si>
    <t>Financial projections under reconfiguration scenario</t>
  </si>
  <si>
    <t>Royal Eastend</t>
  </si>
  <si>
    <t>Impact on income due to reconfiguration</t>
  </si>
  <si>
    <t xml:space="preserve">a </t>
  </si>
  <si>
    <t>Current emergency services income</t>
  </si>
  <si>
    <t>Total</t>
  </si>
  <si>
    <t>Change in emergency services income due to reconfiguration</t>
  </si>
  <si>
    <t>Impact on expenditure</t>
  </si>
  <si>
    <t>Change in pay expenditure due to reconfiguration</t>
  </si>
  <si>
    <t>Change in non-pay expenditure due to reconfiguration</t>
  </si>
  <si>
    <t>Reconfiguration: resultant financial projections</t>
  </si>
  <si>
    <t>Pay expenditure - recurrent</t>
  </si>
  <si>
    <t>Non-pay expenditure - recurrent</t>
  </si>
  <si>
    <t>Pay expenditure - non-recurrent</t>
  </si>
  <si>
    <t>Non-pay expenditure - non-recurrent</t>
  </si>
  <si>
    <t>Surplus/deficit</t>
  </si>
  <si>
    <t>Change in emergency service activity due to reconfiguration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</si>
</sst>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27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i/>
      <sz val="11"/>
      <color theme="1"/>
      <name val="Century Gothic"/>
      <family val="2"/>
      <scheme val="minor"/>
    </font>
    <font>
      <i/>
      <sz val="11"/>
      <color theme="5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1"/>
      <name val="Century Gothic"/>
      <family val="2"/>
      <scheme val="minor"/>
    </font>
    <font>
      <sz val="10"/>
      <color theme="5"/>
      <name val="Century Gothic"/>
      <family val="2"/>
      <scheme val="minor"/>
    </font>
    <font>
      <sz val="8"/>
      <name val="Century Gothic"/>
      <family val="2"/>
      <scheme val="minor"/>
    </font>
    <font>
      <sz val="8"/>
      <color theme="5"/>
      <name val="Century Gothic"/>
      <family val="2"/>
      <scheme val="minor"/>
    </font>
    <font>
      <b/>
      <sz val="11"/>
      <name val="Century Gothic"/>
      <family val="2"/>
      <scheme val="minor"/>
    </font>
    <font>
      <b/>
      <sz val="11"/>
      <color theme="2"/>
      <name val="Century Gothic"/>
      <family val="2"/>
      <scheme val="minor"/>
    </font>
    <font>
      <b/>
      <sz val="11"/>
      <color rgb="FFFF0000"/>
      <name val="Century Gothic"/>
      <family val="2"/>
      <scheme val="minor"/>
    </font>
    <font>
      <i/>
      <sz val="11"/>
      <color theme="3"/>
      <name val="Century Gothic"/>
      <family val="2"/>
      <scheme val="minor"/>
    </font>
    <font>
      <b/>
      <sz val="16"/>
      <color theme="3"/>
      <name val="Century Gothic"/>
      <family val="2"/>
      <scheme val="major"/>
    </font>
    <font>
      <sz val="11"/>
      <color rgb="FFFF0000"/>
      <name val="Century Gothic"/>
      <family val="2"/>
      <scheme val="minor"/>
    </font>
    <font>
      <b/>
      <sz val="16"/>
      <color theme="3"/>
      <name val="Century Gothic"/>
      <family val="2"/>
      <scheme val="minor"/>
    </font>
    <font>
      <b/>
      <i/>
      <sz val="11"/>
      <color indexed="56"/>
      <name val="Century Gothic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i/>
      <sz val="11"/>
      <name val="Century Gothic"/>
      <family val="2"/>
      <scheme val="minor"/>
    </font>
    <font>
      <i/>
      <sz val="11"/>
      <name val="Century Gothic"/>
      <family val="2"/>
      <scheme val="minor"/>
    </font>
    <font>
      <b/>
      <sz val="10"/>
      <name val="Century Gothic"/>
      <family val="2"/>
      <scheme val="minor"/>
    </font>
    <font>
      <sz val="11"/>
      <name val="Calibri"/>
      <family val="2"/>
    </font>
    <font>
      <u/>
      <sz val="11"/>
      <name val="Century Gothic"/>
      <family val="2"/>
      <scheme val="minor"/>
    </font>
    <font>
      <b/>
      <i/>
      <sz val="11"/>
      <color theme="3"/>
      <name val="Century Gothic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double">
        <color rgb="FFFF0000"/>
      </bottom>
      <diagonal/>
    </border>
    <border>
      <left/>
      <right/>
      <top style="thin">
        <color theme="3"/>
      </top>
      <bottom style="double">
        <color theme="3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/>
      <top/>
      <bottom style="thin">
        <color theme="3" tint="0.59996337778862885"/>
      </bottom>
      <diagonal/>
    </border>
    <border>
      <left/>
      <right/>
      <top/>
      <bottom style="thin">
        <color theme="3" tint="0.59996337778862885"/>
      </bottom>
      <diagonal/>
    </border>
    <border>
      <left/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</borders>
  <cellStyleXfs count="27">
    <xf numFmtId="0" fontId="0" fillId="0" borderId="0"/>
    <xf numFmtId="0" fontId="3" fillId="2" borderId="0" applyNumberFormat="0" applyFill="0" applyBorder="0" applyAlignment="0" applyProtection="0"/>
    <xf numFmtId="0" fontId="7" fillId="2" borderId="5">
      <alignment horizontal="center"/>
    </xf>
    <xf numFmtId="0" fontId="7" fillId="3" borderId="0">
      <alignment horizontal="left"/>
    </xf>
    <xf numFmtId="0" fontId="12" fillId="6" borderId="1" applyNumberFormat="0" applyBorder="0" applyAlignment="0" applyProtection="0">
      <alignment horizontal="left" wrapText="1" readingOrder="1"/>
    </xf>
    <xf numFmtId="0" fontId="11" fillId="5" borderId="0"/>
    <xf numFmtId="0" fontId="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6" fillId="4" borderId="7" applyNumberFormat="0" applyAlignment="0" applyProtection="0"/>
    <xf numFmtId="0" fontId="6" fillId="0" borderId="0" applyNumberFormat="0" applyFill="0" applyAlignment="0" applyProtection="0"/>
    <xf numFmtId="0" fontId="2" fillId="0" borderId="0" applyNumberFormat="0" applyFill="0" applyAlignment="0" applyProtection="0"/>
    <xf numFmtId="0" fontId="7" fillId="5" borderId="0" applyNumberFormat="0" applyAlignment="0" applyProtection="0"/>
    <xf numFmtId="0" fontId="7" fillId="0" borderId="0" applyNumberFormat="0" applyAlignment="0" applyProtection="0"/>
    <xf numFmtId="0" fontId="7" fillId="0" borderId="0" applyNumberFormat="0" applyAlignment="0" applyProtection="0"/>
    <xf numFmtId="0" fontId="13" fillId="0" borderId="8" applyNumberFormat="0" applyFill="0" applyAlignment="0" applyProtection="0"/>
    <xf numFmtId="0" fontId="11" fillId="7" borderId="0" applyNumberFormat="0" applyAlignment="0" applyProtection="0"/>
    <xf numFmtId="0" fontId="1" fillId="0" borderId="0" applyNumberFormat="0" applyFont="0" applyAlignment="0" applyProtection="0"/>
    <xf numFmtId="0" fontId="2" fillId="0" borderId="9" applyNumberFormat="0" applyAlignment="0" applyProtection="0"/>
    <xf numFmtId="0" fontId="14" fillId="0" borderId="0" applyNumberFormat="0" applyAlignment="0">
      <alignment vertical="top"/>
    </xf>
    <xf numFmtId="9" fontId="1" fillId="0" borderId="0" applyFont="0" applyFill="0" applyBorder="0" applyAlignment="0" applyProtection="0"/>
    <xf numFmtId="0" fontId="1" fillId="8" borderId="0" applyNumberFormat="0" applyBorder="0" applyAlignment="0" applyProtection="0"/>
    <xf numFmtId="0" fontId="7" fillId="2" borderId="0" applyNumberFormat="0" applyBorder="0" applyAlignment="0" applyProtection="0"/>
    <xf numFmtId="0" fontId="17" fillId="0" borderId="0"/>
    <xf numFmtId="0" fontId="7" fillId="2" borderId="16">
      <alignment horizontal="center"/>
    </xf>
    <xf numFmtId="0" fontId="7" fillId="9" borderId="0">
      <alignment horizontal="left"/>
    </xf>
    <xf numFmtId="3" fontId="24" fillId="11" borderId="1" applyNumberFormat="0" applyBorder="0" applyAlignment="0" applyProtection="0">
      <alignment horizontal="left" vertical="center" wrapText="1" readingOrder="1"/>
    </xf>
  </cellStyleXfs>
  <cellXfs count="87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3" fillId="0" borderId="0" xfId="1" applyFill="1" applyAlignment="1" applyProtection="1">
      <alignment horizontal="left" vertical="top"/>
    </xf>
    <xf numFmtId="0" fontId="7" fillId="2" borderId="5" xfId="2" applyAlignment="1">
      <alignment horizontal="center" vertical="top"/>
    </xf>
    <xf numFmtId="0" fontId="7" fillId="3" borderId="0" xfId="3" applyAlignment="1">
      <alignment horizontal="left" vertical="top"/>
    </xf>
    <xf numFmtId="0" fontId="7" fillId="0" borderId="0" xfId="0" applyFont="1" applyAlignment="1">
      <alignment vertical="top"/>
    </xf>
    <xf numFmtId="0" fontId="3" fillId="0" borderId="0" xfId="1" applyFill="1" applyBorder="1" applyAlignment="1" applyProtection="1">
      <alignment horizontal="left" vertical="top"/>
    </xf>
    <xf numFmtId="2" fontId="0" fillId="0" borderId="0" xfId="0" applyNumberFormat="1" applyAlignment="1">
      <alignment vertical="top"/>
    </xf>
    <xf numFmtId="0" fontId="8" fillId="0" borderId="3" xfId="0" applyFont="1" applyBorder="1"/>
    <xf numFmtId="0" fontId="10" fillId="0" borderId="3" xfId="0" applyFont="1" applyBorder="1"/>
    <xf numFmtId="0" fontId="9" fillId="0" borderId="3" xfId="0" applyFont="1" applyBorder="1" applyAlignment="1">
      <alignment horizontal="right"/>
    </xf>
    <xf numFmtId="0" fontId="9" fillId="0" borderId="3" xfId="0" applyFont="1" applyBorder="1"/>
    <xf numFmtId="14" fontId="9" fillId="0" borderId="3" xfId="0" applyNumberFormat="1" applyFont="1" applyBorder="1"/>
    <xf numFmtId="164" fontId="9" fillId="0" borderId="4" xfId="0" applyNumberFormat="1" applyFont="1" applyBorder="1"/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15" fillId="0" borderId="2" xfId="7" applyBorder="1"/>
    <xf numFmtId="0" fontId="2" fillId="0" borderId="0" xfId="0" applyFont="1" applyAlignment="1">
      <alignment vertical="top"/>
    </xf>
    <xf numFmtId="0" fontId="17" fillId="0" borderId="10" xfId="23" applyBorder="1"/>
    <xf numFmtId="0" fontId="8" fillId="0" borderId="11" xfId="22" applyFont="1" applyFill="1" applyBorder="1" applyAlignment="1"/>
    <xf numFmtId="0" fontId="10" fillId="0" borderId="11" xfId="22" applyFont="1" applyFill="1" applyBorder="1" applyAlignment="1"/>
    <xf numFmtId="0" fontId="9" fillId="2" borderId="11" xfId="22" applyFont="1" applyBorder="1" applyAlignment="1">
      <alignment horizontal="right"/>
    </xf>
    <xf numFmtId="0" fontId="9" fillId="2" borderId="11" xfId="22" applyFont="1" applyBorder="1" applyAlignment="1"/>
    <xf numFmtId="14" fontId="9" fillId="2" borderId="11" xfId="22" applyNumberFormat="1" applyFont="1" applyBorder="1" applyAlignment="1"/>
    <xf numFmtId="164" fontId="9" fillId="2" borderId="12" xfId="22" applyNumberFormat="1" applyFont="1" applyBorder="1" applyAlignment="1"/>
    <xf numFmtId="0" fontId="7" fillId="0" borderId="0" xfId="22" applyFill="1" applyAlignment="1">
      <alignment vertical="top"/>
    </xf>
    <xf numFmtId="0" fontId="1" fillId="0" borderId="0" xfId="22" applyFont="1" applyFill="1" applyAlignment="1">
      <alignment vertical="top"/>
    </xf>
    <xf numFmtId="0" fontId="18" fillId="0" borderId="13" xfId="23" applyFont="1" applyBorder="1" applyAlignment="1">
      <alignment vertical="top"/>
    </xf>
    <xf numFmtId="0" fontId="5" fillId="0" borderId="14" xfId="22" applyFont="1" applyFill="1" applyBorder="1" applyAlignment="1">
      <alignment vertical="top"/>
    </xf>
    <xf numFmtId="0" fontId="5" fillId="0" borderId="15" xfId="22" applyFont="1" applyFill="1" applyBorder="1" applyAlignment="1">
      <alignment vertical="top"/>
    </xf>
    <xf numFmtId="0" fontId="0" fillId="0" borderId="0" xfId="22" applyFont="1" applyFill="1" applyAlignment="1">
      <alignment horizontal="center" vertical="top"/>
    </xf>
    <xf numFmtId="0" fontId="16" fillId="0" borderId="0" xfId="22" applyFont="1" applyFill="1" applyAlignment="1">
      <alignment vertical="top"/>
    </xf>
    <xf numFmtId="0" fontId="0" fillId="0" borderId="0" xfId="22" applyFont="1" applyFill="1" applyAlignment="1">
      <alignment vertical="top"/>
    </xf>
    <xf numFmtId="0" fontId="11" fillId="0" borderId="0" xfId="22" applyFont="1" applyFill="1" applyAlignment="1">
      <alignment vertical="top"/>
    </xf>
    <xf numFmtId="0" fontId="13" fillId="0" borderId="0" xfId="22" applyFont="1" applyFill="1" applyAlignment="1">
      <alignment vertical="top"/>
    </xf>
    <xf numFmtId="0" fontId="19" fillId="0" borderId="0" xfId="0" applyFont="1"/>
    <xf numFmtId="0" fontId="20" fillId="0" borderId="0" xfId="0" applyFont="1"/>
    <xf numFmtId="165" fontId="7" fillId="0" borderId="0" xfId="22" applyNumberFormat="1" applyFill="1" applyAlignment="1">
      <alignment vertical="top"/>
    </xf>
    <xf numFmtId="0" fontId="21" fillId="0" borderId="0" xfId="22" applyFont="1" applyFill="1" applyAlignment="1">
      <alignment vertical="top"/>
    </xf>
    <xf numFmtId="0" fontId="22" fillId="0" borderId="0" xfId="22" applyFont="1" applyFill="1" applyAlignment="1">
      <alignment vertical="top"/>
    </xf>
    <xf numFmtId="165" fontId="21" fillId="0" borderId="0" xfId="22" applyNumberFormat="1" applyFont="1" applyFill="1" applyAlignment="1">
      <alignment vertical="top"/>
    </xf>
    <xf numFmtId="165" fontId="11" fillId="0" borderId="0" xfId="22" applyNumberFormat="1" applyFont="1" applyFill="1" applyAlignment="1">
      <alignment vertical="top"/>
    </xf>
    <xf numFmtId="0" fontId="1" fillId="0" borderId="0" xfId="22" applyFont="1" applyFill="1" applyAlignment="1">
      <alignment horizontal="center" vertical="top"/>
    </xf>
    <xf numFmtId="0" fontId="1" fillId="0" borderId="0" xfId="0" applyFont="1"/>
    <xf numFmtId="165" fontId="1" fillId="0" borderId="0" xfId="22" applyNumberFormat="1" applyFont="1" applyFill="1" applyAlignment="1">
      <alignment vertical="top"/>
    </xf>
    <xf numFmtId="165" fontId="1" fillId="0" borderId="0" xfId="21" applyNumberFormat="1" applyFill="1" applyBorder="1" applyAlignment="1">
      <alignment vertical="top"/>
    </xf>
    <xf numFmtId="165" fontId="2" fillId="0" borderId="0" xfId="21" applyNumberFormat="1" applyFont="1" applyFill="1" applyBorder="1" applyAlignment="1">
      <alignment vertical="top"/>
    </xf>
    <xf numFmtId="0" fontId="6" fillId="0" borderId="6" xfId="8" applyAlignment="1">
      <alignment vertical="top"/>
    </xf>
    <xf numFmtId="9" fontId="0" fillId="0" borderId="0" xfId="0" applyNumberFormat="1" applyAlignment="1">
      <alignment vertical="top"/>
    </xf>
    <xf numFmtId="0" fontId="11" fillId="5" borderId="0" xfId="5"/>
    <xf numFmtId="9" fontId="11" fillId="5" borderId="0" xfId="20" applyFont="1" applyFill="1"/>
    <xf numFmtId="0" fontId="7" fillId="0" borderId="0" xfId="22" applyFill="1" applyAlignment="1">
      <alignment horizontal="left" vertical="top"/>
    </xf>
    <xf numFmtId="0" fontId="23" fillId="0" borderId="0" xfId="0" applyFont="1" applyAlignment="1">
      <alignment horizontal="left" vertical="top"/>
    </xf>
    <xf numFmtId="9" fontId="1" fillId="0" borderId="0" xfId="0" applyNumberFormat="1" applyFont="1" applyAlignment="1">
      <alignment vertical="top" wrapText="1"/>
    </xf>
    <xf numFmtId="9" fontId="11" fillId="4" borderId="0" xfId="20" applyFont="1" applyFill="1"/>
    <xf numFmtId="0" fontId="6" fillId="0" borderId="6" xfId="8" applyAlignment="1">
      <alignment horizontal="center" vertical="top"/>
    </xf>
    <xf numFmtId="0" fontId="25" fillId="3" borderId="0" xfId="3" applyFont="1" applyAlignment="1">
      <alignment horizontal="left" vertical="top"/>
    </xf>
    <xf numFmtId="0" fontId="6" fillId="0" borderId="6" xfId="8"/>
    <xf numFmtId="0" fontId="6" fillId="0" borderId="6" xfId="8" applyFill="1" applyAlignment="1">
      <alignment horizontal="center" vertical="top"/>
    </xf>
    <xf numFmtId="0" fontId="7" fillId="3" borderId="0" xfId="3" applyAlignment="1">
      <alignment horizontal="center" vertical="top"/>
    </xf>
    <xf numFmtId="0" fontId="6" fillId="0" borderId="0" xfId="8" applyFill="1" applyBorder="1" applyAlignment="1">
      <alignment horizontal="center" vertical="top"/>
    </xf>
    <xf numFmtId="165" fontId="1" fillId="10" borderId="1" xfId="21" applyNumberFormat="1" applyFill="1" applyBorder="1" applyAlignment="1">
      <alignment vertical="top"/>
    </xf>
    <xf numFmtId="9" fontId="1" fillId="10" borderId="1" xfId="20" applyFill="1" applyBorder="1" applyAlignment="1">
      <alignment vertical="top"/>
    </xf>
    <xf numFmtId="9" fontId="0" fillId="0" borderId="0" xfId="20" applyFont="1"/>
    <xf numFmtId="0" fontId="7" fillId="3" borderId="0" xfId="3" quotePrefix="1" applyAlignment="1">
      <alignment horizontal="left" vertical="top"/>
    </xf>
    <xf numFmtId="0" fontId="6" fillId="0" borderId="6" xfId="8" applyFill="1" applyAlignment="1">
      <alignment vertical="top"/>
    </xf>
    <xf numFmtId="0" fontId="6" fillId="0" borderId="6" xfId="8" applyFill="1" applyAlignment="1">
      <alignment horizontal="left" vertical="top"/>
    </xf>
    <xf numFmtId="0" fontId="6" fillId="0" borderId="0" xfId="10" applyFill="1" applyAlignment="1">
      <alignment vertical="top"/>
    </xf>
    <xf numFmtId="0" fontId="2" fillId="0" borderId="0" xfId="0" applyFont="1"/>
    <xf numFmtId="165" fontId="2" fillId="10" borderId="1" xfId="21" applyNumberFormat="1" applyFont="1" applyFill="1" applyBorder="1" applyAlignment="1">
      <alignment vertical="top"/>
    </xf>
    <xf numFmtId="0" fontId="0" fillId="0" borderId="0" xfId="0" applyAlignment="1">
      <alignment horizontal="right"/>
    </xf>
    <xf numFmtId="0" fontId="7" fillId="0" borderId="1" xfId="22" applyFill="1" applyBorder="1" applyAlignment="1">
      <alignment horizontal="center" vertical="top"/>
    </xf>
    <xf numFmtId="0" fontId="0" fillId="0" borderId="1" xfId="22" applyFont="1" applyFill="1" applyBorder="1" applyAlignment="1">
      <alignment horizontal="center" vertical="top"/>
    </xf>
    <xf numFmtId="0" fontId="1" fillId="0" borderId="1" xfId="22" applyFont="1" applyFill="1" applyBorder="1" applyAlignment="1">
      <alignment horizontal="center" vertical="top"/>
    </xf>
    <xf numFmtId="0" fontId="7" fillId="0" borderId="0" xfId="22" applyFill="1" applyAlignment="1">
      <alignment horizontal="right" vertical="top"/>
    </xf>
    <xf numFmtId="165" fontId="11" fillId="0" borderId="0" xfId="22" applyNumberFormat="1" applyFont="1" applyFill="1" applyAlignment="1">
      <alignment horizontal="right" vertical="top"/>
    </xf>
    <xf numFmtId="0" fontId="11" fillId="3" borderId="0" xfId="3" applyFont="1" applyAlignment="1">
      <alignment horizontal="left" vertical="top"/>
    </xf>
    <xf numFmtId="165" fontId="1" fillId="2" borderId="0" xfId="0" applyNumberFormat="1" applyFont="1" applyFill="1"/>
    <xf numFmtId="165" fontId="0" fillId="0" borderId="0" xfId="0" applyNumberFormat="1"/>
    <xf numFmtId="0" fontId="11" fillId="0" borderId="6" xfId="8" applyFont="1" applyFill="1" applyAlignment="1">
      <alignment vertical="top"/>
    </xf>
    <xf numFmtId="0" fontId="11" fillId="0" borderId="6" xfId="8" applyFont="1" applyFill="1" applyAlignment="1">
      <alignment horizontal="center" vertical="top"/>
    </xf>
    <xf numFmtId="0" fontId="11" fillId="0" borderId="9" xfId="18" applyFont="1" applyAlignment="1">
      <alignment vertical="top"/>
    </xf>
    <xf numFmtId="165" fontId="11" fillId="0" borderId="9" xfId="18" applyNumberFormat="1" applyFont="1" applyAlignment="1">
      <alignment horizontal="right" vertical="top"/>
    </xf>
    <xf numFmtId="165" fontId="7" fillId="0" borderId="0" xfId="22" applyNumberFormat="1" applyFill="1" applyAlignment="1">
      <alignment horizontal="right" vertical="top"/>
    </xf>
    <xf numFmtId="165" fontId="1" fillId="2" borderId="0" xfId="22" applyNumberFormat="1" applyFont="1" applyAlignment="1">
      <alignment vertical="top"/>
    </xf>
    <xf numFmtId="0" fontId="26" fillId="0" borderId="2" xfId="19" applyFont="1" applyBorder="1" applyAlignment="1"/>
  </cellXfs>
  <cellStyles count="27">
    <cellStyle name="40% - Accent1" xfId="21" builtinId="31"/>
    <cellStyle name="Assumptions" xfId="5" xr:uid="{00000000-0005-0000-0000-000000000000}"/>
    <cellStyle name="Calculation" xfId="14" builtinId="22" customBuiltin="1"/>
    <cellStyle name="Check Cell" xfId="16" builtinId="23" customBuiltin="1"/>
    <cellStyle name="Explanatory Text" xfId="6" builtinId="53" customBuiltin="1"/>
    <cellStyle name="Hardcoded inputs" xfId="26" xr:uid="{CC2AF860-FD33-44B4-BFA7-C2AAD72C50F2}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Hyperlink" xfId="1" builtinId="8"/>
    <cellStyle name="Input" xfId="12" builtinId="20" customBuiltin="1"/>
    <cellStyle name="Linked Cell" xfId="15" builtinId="24" customBuiltin="1"/>
    <cellStyle name="Normal" xfId="0" builtinId="0"/>
    <cellStyle name="Normal 2" xfId="22" xr:uid="{D5B8F22F-2534-422B-BD0E-74201E5EBD2E}"/>
    <cellStyle name="Note" xfId="17" builtinId="10" customBuiltin="1"/>
    <cellStyle name="Output" xfId="13" builtinId="21" customBuiltin="1"/>
    <cellStyle name="Per cent" xfId="20" builtinId="5"/>
    <cellStyle name="Section break 1" xfId="2" xr:uid="{00000000-0005-0000-0000-000009000000}"/>
    <cellStyle name="Section break 1 2" xfId="24" xr:uid="{A59EB281-2A74-4B14-BC05-D1F656C34F11}"/>
    <cellStyle name="Section break 2" xfId="3" xr:uid="{00000000-0005-0000-0000-00000B000000}"/>
    <cellStyle name="Section break 2 2" xfId="25" xr:uid="{BB3D12F1-A1B4-482B-B09A-7299A536F13F}"/>
    <cellStyle name="Subtitle" xfId="19" xr:uid="{8D874A9D-124A-42EC-AA1C-5CD31C5A5914}"/>
    <cellStyle name="Switches" xfId="4" xr:uid="{00000000-0005-0000-0000-00000D000000}"/>
    <cellStyle name="Title" xfId="7" builtinId="15" customBuiltin="1"/>
    <cellStyle name="Title 1" xfId="23" xr:uid="{0273907E-99DA-42DC-AF7B-A7FDD443E94D}"/>
    <cellStyle name="Total" xfId="18" builtinId="25" customBuiltin="1"/>
  </cellStyles>
  <dxfs count="0"/>
  <tableStyles count="0" defaultTableStyle="TableStyleMedium2" defaultPivotStyle="PivotStyleLight16"/>
  <colors>
    <mruColors>
      <color rgb="FF006100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11</xdr:col>
      <xdr:colOff>293118</xdr:colOff>
      <xdr:row>30</xdr:row>
      <xdr:rowOff>169770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7C7D53-7CB9-FF13-EAF7-EC5B38F49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5471" y="1109382"/>
          <a:ext cx="11476588" cy="5502089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2020Delivery">
  <a:themeElements>
    <a:clrScheme name="The PSC v1">
      <a:dk1>
        <a:srgbClr val="3D454B"/>
      </a:dk1>
      <a:lt1>
        <a:srgbClr val="FFFFFF"/>
      </a:lt1>
      <a:dk2>
        <a:srgbClr val="1B1E56"/>
      </a:dk2>
      <a:lt2>
        <a:srgbClr val="FDDE7A"/>
      </a:lt2>
      <a:accent1>
        <a:srgbClr val="1B1E56"/>
      </a:accent1>
      <a:accent2>
        <a:srgbClr val="FDDE7A"/>
      </a:accent2>
      <a:accent3>
        <a:srgbClr val="065252"/>
      </a:accent3>
      <a:accent4>
        <a:srgbClr val="4C2C49"/>
      </a:accent4>
      <a:accent5>
        <a:srgbClr val="F65244"/>
      </a:accent5>
      <a:accent6>
        <a:srgbClr val="CCCDC1"/>
      </a:accent6>
      <a:hlink>
        <a:srgbClr val="484FC6"/>
      </a:hlink>
      <a:folHlink>
        <a:srgbClr val="1B1E56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9525">
          <a:solidFill>
            <a:schemeClr val="tx1"/>
          </a:solidFill>
        </a:ln>
      </a:spPr>
      <a:bodyPr lIns="54000" tIns="36000" rIns="36000" bIns="36000" rtlCol="0" anchor="t" anchorCtr="0"/>
      <a:lstStyle>
        <a:defPPr marL="177800" indent="-177800" algn="l">
          <a:buClr>
            <a:schemeClr val="accent1"/>
          </a:buClr>
          <a:buFont typeface="Wingdings" panose="05000000000000000000" pitchFamily="2" charset="2"/>
          <a:buChar char="§"/>
          <a:defRPr sz="14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2020Delivery" id="{1857D91F-38D0-4479-B295-627403C3AFB9}" vid="{F3276E8C-ED61-488D-BEBF-D70AA945885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6979C-0CDE-4DFE-BC72-9C8F97B0F6AB}">
  <sheetPr>
    <tabColor theme="9"/>
    <pageSetUpPr autoPageBreaks="0"/>
  </sheetPr>
  <dimension ref="A1:S44"/>
  <sheetViews>
    <sheetView showGridLines="0" zoomScale="85" zoomScaleNormal="85" workbookViewId="0">
      <selection activeCell="M28" sqref="M28"/>
    </sheetView>
  </sheetViews>
  <sheetFormatPr defaultColWidth="8.375" defaultRowHeight="13.5"/>
  <cols>
    <col min="1" max="2" width="3.375" style="26" customWidth="1"/>
    <col min="3" max="3" width="47.75" style="26" bestFit="1" customWidth="1"/>
    <col min="4" max="4" width="12.375" style="26" customWidth="1"/>
    <col min="5" max="10" width="9.875" style="26" customWidth="1"/>
    <col min="11" max="11" width="27.5" style="26" bestFit="1" customWidth="1"/>
    <col min="12" max="16" width="9.875" style="26" customWidth="1"/>
    <col min="17" max="16384" width="8.375" style="26"/>
  </cols>
  <sheetData>
    <row r="1" spans="1:9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46010.520375694447</v>
      </c>
    </row>
    <row r="2" spans="1:9" s="27" customFormat="1" ht="14.1">
      <c r="A2" s="3"/>
      <c r="C2" s="28" t="s">
        <v>0</v>
      </c>
      <c r="D2" s="29"/>
      <c r="E2" s="29"/>
      <c r="F2" s="29"/>
      <c r="G2" s="29"/>
      <c r="H2" s="29"/>
      <c r="I2" s="30"/>
    </row>
    <row r="4" spans="1:9" s="5" customFormat="1">
      <c r="A4" s="4">
        <v>1</v>
      </c>
      <c r="B4" s="5" t="s">
        <v>1</v>
      </c>
    </row>
    <row r="5" spans="1:9" customFormat="1"/>
    <row r="6" spans="1:9" customFormat="1"/>
    <row r="7" spans="1:9" customFormat="1"/>
    <row r="8" spans="1:9" customFormat="1"/>
    <row r="9" spans="1:9" customFormat="1"/>
    <row r="10" spans="1:9" customFormat="1"/>
    <row r="11" spans="1:9" customFormat="1"/>
    <row r="12" spans="1:9" customFormat="1"/>
    <row r="13" spans="1:9" customFormat="1"/>
    <row r="14" spans="1:9" customFormat="1"/>
    <row r="15" spans="1:9" customFormat="1"/>
    <row r="16" spans="1:9" customFormat="1"/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spans="1:19" s="5" customFormat="1">
      <c r="A33" s="4" t="s">
        <v>2</v>
      </c>
      <c r="B33" s="5" t="s">
        <v>3</v>
      </c>
    </row>
    <row r="34" spans="1:19">
      <c r="C34"/>
      <c r="D34"/>
      <c r="E34"/>
      <c r="F34"/>
      <c r="G34"/>
      <c r="H34"/>
      <c r="I34"/>
      <c r="J34"/>
      <c r="K34" s="1"/>
      <c r="L34" s="1"/>
      <c r="M34" s="1"/>
      <c r="N34" s="1"/>
      <c r="O34" s="1"/>
      <c r="P34" s="1"/>
      <c r="Q34" s="1"/>
      <c r="R34" s="1"/>
      <c r="S34" s="1"/>
    </row>
    <row r="35" spans="1:19" customFormat="1"/>
    <row r="36" spans="1:19" customFormat="1"/>
    <row r="37" spans="1:19" customFormat="1"/>
    <row r="38" spans="1:19" customFormat="1"/>
    <row r="39" spans="1:19" customFormat="1"/>
    <row r="40" spans="1:19" customFormat="1"/>
    <row r="41" spans="1:19" customFormat="1"/>
    <row r="42" spans="1:19" customFormat="1"/>
    <row r="43" spans="1:19" customFormat="1"/>
    <row r="44" spans="1:19" customFormat="1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D548E-725C-463C-A45D-C741B06493E5}">
  <sheetPr>
    <tabColor theme="6"/>
    <pageSetUpPr autoPageBreaks="0"/>
  </sheetPr>
  <dimension ref="A1:S19"/>
  <sheetViews>
    <sheetView showGridLines="0" tabSelected="1" zoomScale="89" zoomScaleNormal="100" workbookViewId="0">
      <selection activeCell="C20" sqref="C20"/>
    </sheetView>
  </sheetViews>
  <sheetFormatPr defaultColWidth="8.375" defaultRowHeight="13.5"/>
  <cols>
    <col min="1" max="2" width="3.375" style="26" customWidth="1"/>
    <col min="3" max="3" width="47.75" style="26" bestFit="1" customWidth="1"/>
    <col min="4" max="4" width="12.375" style="26" customWidth="1"/>
    <col min="5" max="10" width="9.875" style="26" customWidth="1"/>
    <col min="11" max="11" width="27.5" style="26" bestFit="1" customWidth="1"/>
    <col min="12" max="16" width="9.875" style="26" customWidth="1"/>
    <col min="17" max="16384" width="8.375" style="26"/>
  </cols>
  <sheetData>
    <row r="1" spans="1:19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46010.520375694447</v>
      </c>
    </row>
    <row r="2" spans="1:19" s="27" customFormat="1" ht="14.1">
      <c r="A2" s="3"/>
      <c r="C2" s="28" t="s">
        <v>4</v>
      </c>
      <c r="D2" s="29"/>
      <c r="E2" s="29"/>
      <c r="F2" s="29"/>
      <c r="G2" s="29"/>
      <c r="H2" s="29"/>
      <c r="I2" s="30"/>
    </row>
    <row r="4" spans="1:19" s="5" customFormat="1">
      <c r="A4" s="4">
        <v>1</v>
      </c>
      <c r="B4" s="5" t="s">
        <v>1</v>
      </c>
    </row>
    <row r="5" spans="1:19" customFormat="1"/>
    <row r="6" spans="1:19" customFormat="1" ht="14.1">
      <c r="C6" s="58" t="s">
        <v>5</v>
      </c>
      <c r="D6" s="58" t="s">
        <v>6</v>
      </c>
      <c r="E6" s="58" t="s">
        <v>7</v>
      </c>
      <c r="F6" s="58" t="s">
        <v>8</v>
      </c>
      <c r="G6" s="58" t="s">
        <v>9</v>
      </c>
      <c r="H6" s="58" t="s">
        <v>10</v>
      </c>
      <c r="I6" s="58" t="s">
        <v>11</v>
      </c>
      <c r="K6" s="58" t="s">
        <v>12</v>
      </c>
    </row>
    <row r="7" spans="1:19" customFormat="1">
      <c r="C7" t="s">
        <v>13</v>
      </c>
      <c r="D7" s="85">
        <f>Projections_Baseline!D73</f>
        <v>-1.660000000000025</v>
      </c>
      <c r="E7" s="85">
        <f>Projections_Baseline!E73</f>
        <v>-10.982335000000035</v>
      </c>
      <c r="F7" s="85">
        <f>Projections_Baseline!F73</f>
        <v>-14.17048740000007</v>
      </c>
      <c r="G7" s="85">
        <f>Projections_Baseline!G73</f>
        <v>-13.045907027880048</v>
      </c>
      <c r="H7" s="85">
        <f>Projections_Baseline!H73</f>
        <v>-10.094321260784454</v>
      </c>
      <c r="I7" s="85">
        <f>Projections_Baseline!I73</f>
        <v>-9.5234039251736249</v>
      </c>
      <c r="K7" s="79">
        <f>I7-$I$7</f>
        <v>0</v>
      </c>
    </row>
    <row r="8" spans="1:19" customFormat="1">
      <c r="C8" t="s">
        <v>14</v>
      </c>
      <c r="D8" s="78">
        <f>D$7</f>
        <v>-1.660000000000025</v>
      </c>
      <c r="E8" s="78">
        <f t="shared" ref="E8:E11" si="0">E$7</f>
        <v>-10.982335000000035</v>
      </c>
      <c r="F8" s="78">
        <f>Scenario_1_Eastend!F73</f>
        <v>-5.8805945428972564</v>
      </c>
      <c r="G8" s="78">
        <f>Scenario_1_Eastend!G73</f>
        <v>-0.33645222506345362</v>
      </c>
      <c r="H8" s="78">
        <f>Scenario_1_Eastend!H73</f>
        <v>1.4370972677207874</v>
      </c>
      <c r="I8" s="78">
        <f>Scenario_1_Eastend!I73</f>
        <v>2.2071253785006775</v>
      </c>
      <c r="K8" s="79">
        <f t="shared" ref="K8:K11" si="1">I8-$I$7</f>
        <v>11.730529303674302</v>
      </c>
    </row>
    <row r="9" spans="1:19" customFormat="1">
      <c r="C9" t="s">
        <v>15</v>
      </c>
      <c r="D9" s="78">
        <f t="shared" ref="D9:D11" si="2">D$7</f>
        <v>-1.660000000000025</v>
      </c>
      <c r="E9" s="78">
        <f t="shared" si="0"/>
        <v>-10.982335000000035</v>
      </c>
      <c r="F9" s="78">
        <f>Scenario_2_Northside!F73</f>
        <v>-8.2098972310516274</v>
      </c>
      <c r="G9" s="78">
        <f>Scenario_2_Northside!G73</f>
        <v>-2.6860664326585493</v>
      </c>
      <c r="H9" s="78">
        <f>Scenario_2_Northside!H73</f>
        <v>-0.94203639781983384</v>
      </c>
      <c r="I9" s="78">
        <f>Scenario_2_Northside!I73</f>
        <v>-0.21308832825138779</v>
      </c>
      <c r="K9" s="79">
        <f t="shared" si="1"/>
        <v>9.3103155969222371</v>
      </c>
    </row>
    <row r="10" spans="1:19" customFormat="1">
      <c r="C10" t="s">
        <v>16</v>
      </c>
      <c r="D10" s="78">
        <f t="shared" si="2"/>
        <v>-1.660000000000025</v>
      </c>
      <c r="E10" s="78">
        <f t="shared" si="0"/>
        <v>-10.982335000000035</v>
      </c>
      <c r="F10" s="78">
        <f>Scenario_3_South!F74</f>
        <v>-14.766942817677773</v>
      </c>
      <c r="G10" s="78">
        <f>Scenario_3_South!G74</f>
        <v>-9.3002894568001011</v>
      </c>
      <c r="H10" s="78">
        <f>Scenario_3_South!H74</f>
        <v>-7.6393574377007099</v>
      </c>
      <c r="I10" s="78">
        <f>Scenario_3_South!I74</f>
        <v>-7.0260507162031445</v>
      </c>
      <c r="K10" s="79">
        <f t="shared" si="1"/>
        <v>2.4973532089704804</v>
      </c>
    </row>
    <row r="11" spans="1:19" customFormat="1">
      <c r="C11" t="s">
        <v>17</v>
      </c>
      <c r="D11" s="78">
        <f t="shared" si="2"/>
        <v>-1.660000000000025</v>
      </c>
      <c r="E11" s="78">
        <f t="shared" si="0"/>
        <v>-10.982335000000035</v>
      </c>
      <c r="F11" s="78">
        <f>Scenario_4_Westway!F74</f>
        <v>-28.054996449473038</v>
      </c>
      <c r="G11" s="78">
        <f>Scenario_4_Westway!G74</f>
        <v>-22.704214916264732</v>
      </c>
      <c r="H11" s="78">
        <f>Scenario_4_Westway!H74</f>
        <v>-21.211683570189848</v>
      </c>
      <c r="I11" s="78">
        <f>Scenario_4_Westway!I74</f>
        <v>-20.832727581033282</v>
      </c>
      <c r="K11" s="79">
        <f t="shared" si="1"/>
        <v>-11.309323655859657</v>
      </c>
    </row>
    <row r="12" spans="1:19" customFormat="1"/>
    <row r="13" spans="1:19" s="5" customFormat="1">
      <c r="A13" s="4" t="s">
        <v>2</v>
      </c>
      <c r="B13" s="5" t="s">
        <v>3</v>
      </c>
    </row>
    <row r="14" spans="1:19">
      <c r="C14"/>
      <c r="D14"/>
      <c r="E14"/>
      <c r="F14"/>
      <c r="G14"/>
      <c r="H14"/>
      <c r="I14"/>
      <c r="J14"/>
      <c r="K14" s="1"/>
      <c r="L14" s="1"/>
      <c r="M14" s="1"/>
      <c r="N14" s="1"/>
      <c r="O14" s="1"/>
      <c r="P14" s="1"/>
      <c r="Q14" s="1"/>
      <c r="R14" s="1"/>
      <c r="S14" s="1"/>
    </row>
    <row r="15" spans="1:19">
      <c r="C15"/>
      <c r="D15"/>
      <c r="E15"/>
      <c r="F15"/>
      <c r="G15"/>
      <c r="H15"/>
      <c r="I15"/>
      <c r="J15"/>
      <c r="K15" s="1"/>
      <c r="L15" s="1"/>
      <c r="M15" s="1"/>
      <c r="N15" s="1"/>
      <c r="O15" s="1"/>
      <c r="P15" s="1"/>
      <c r="Q15" s="1"/>
      <c r="R15" s="1"/>
      <c r="S15" s="1"/>
    </row>
    <row r="19" spans="3:3">
      <c r="C19" s="26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861EF-B17D-4CDB-8475-06EC3F8DDE63}">
  <sheetPr>
    <tabColor theme="1"/>
    <pageSetUpPr autoPageBreaks="0"/>
  </sheetPr>
  <dimension ref="A1:S97"/>
  <sheetViews>
    <sheetView showGridLines="0" zoomScaleNormal="100" workbookViewId="0">
      <selection activeCell="F18" sqref="F18"/>
    </sheetView>
  </sheetViews>
  <sheetFormatPr defaultColWidth="8.375" defaultRowHeight="13.5"/>
  <cols>
    <col min="1" max="2" width="3.375" style="26" customWidth="1"/>
    <col min="3" max="3" width="25.25" style="26" customWidth="1"/>
    <col min="4" max="9" width="12.875" style="26" customWidth="1"/>
    <col min="10" max="10" width="9.875" style="26" customWidth="1"/>
    <col min="11" max="11" width="3" style="26" customWidth="1"/>
    <col min="12" max="16" width="9.875" style="26" customWidth="1"/>
    <col min="17" max="16384" width="8.375" style="26"/>
  </cols>
  <sheetData>
    <row r="1" spans="1:12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46010.520375694447</v>
      </c>
    </row>
    <row r="2" spans="1:12" s="27" customFormat="1" ht="14.1">
      <c r="A2" s="3"/>
      <c r="C2" s="28" t="s">
        <v>19</v>
      </c>
      <c r="D2" s="29"/>
      <c r="E2" s="29"/>
      <c r="F2" s="29"/>
      <c r="G2" s="29"/>
      <c r="H2" s="29"/>
      <c r="I2" s="30"/>
    </row>
    <row r="4" spans="1:12" s="5" customFormat="1">
      <c r="A4" s="4">
        <v>1</v>
      </c>
      <c r="B4" s="65" t="s">
        <v>20</v>
      </c>
    </row>
    <row r="5" spans="1:12" s="33" customFormat="1">
      <c r="A5" s="31"/>
      <c r="B5" s="31"/>
      <c r="C5" s="32"/>
    </row>
    <row r="6" spans="1:12" s="33" customFormat="1" ht="14.1">
      <c r="A6" s="31"/>
      <c r="B6" s="31"/>
      <c r="C6" s="39" t="s">
        <v>21</v>
      </c>
    </row>
    <row r="7" spans="1:12" s="33" customFormat="1">
      <c r="A7" s="31"/>
      <c r="B7" s="31"/>
      <c r="C7" s="32"/>
    </row>
    <row r="8" spans="1:12" s="5" customFormat="1">
      <c r="A8"/>
      <c r="B8" s="4" t="s">
        <v>22</v>
      </c>
      <c r="C8" s="5" t="s">
        <v>23</v>
      </c>
    </row>
    <row r="10" spans="1:12" ht="14.1">
      <c r="C10" s="34" t="s">
        <v>24</v>
      </c>
    </row>
    <row r="12" spans="1:12" ht="14.1">
      <c r="A12"/>
      <c r="B12"/>
      <c r="C12" s="80" t="s">
        <v>25</v>
      </c>
      <c r="D12" s="81" t="s">
        <v>26</v>
      </c>
      <c r="E12" s="81" t="s">
        <v>27</v>
      </c>
      <c r="F12" s="81" t="s">
        <v>28</v>
      </c>
      <c r="G12" s="81" t="s">
        <v>29</v>
      </c>
      <c r="H12" s="81" t="s">
        <v>30</v>
      </c>
      <c r="I12" s="81" t="s">
        <v>31</v>
      </c>
      <c r="J12"/>
      <c r="K12"/>
      <c r="L12" s="35"/>
    </row>
    <row r="13" spans="1:12">
      <c r="A13"/>
      <c r="B13"/>
      <c r="C13" s="26" t="s">
        <v>32</v>
      </c>
      <c r="D13" s="75">
        <v>110.4</v>
      </c>
      <c r="E13" s="84">
        <f>D13+D13*Assumptions!D42</f>
        <v>114.264</v>
      </c>
      <c r="F13" s="84">
        <f>E13+E13*Assumptions!E42</f>
        <v>117.69192</v>
      </c>
      <c r="G13" s="84">
        <f>F13+F13*Assumptions!F42</f>
        <v>120.63421799999999</v>
      </c>
      <c r="H13" s="84">
        <f>G13+G13*Assumptions!G42</f>
        <v>123.04690235999999</v>
      </c>
      <c r="I13" s="84">
        <f>H13+H13*Assumptions!H42</f>
        <v>124.89260589539998</v>
      </c>
      <c r="J13"/>
      <c r="K13"/>
      <c r="L13" s="36"/>
    </row>
    <row r="14" spans="1:12">
      <c r="A14"/>
      <c r="B14"/>
      <c r="C14" s="26" t="s">
        <v>33</v>
      </c>
      <c r="D14" s="75">
        <v>15.1</v>
      </c>
      <c r="E14" s="84">
        <f>D14+D14*Assumptions!D43</f>
        <v>15.401999999999999</v>
      </c>
      <c r="F14" s="84">
        <f>E14+E14*Assumptions!E43</f>
        <v>15.710039999999999</v>
      </c>
      <c r="G14" s="84">
        <f>F14+F14*Assumptions!F43</f>
        <v>16.024240800000001</v>
      </c>
      <c r="H14" s="84">
        <f>G14+G14*Assumptions!G43</f>
        <v>16.344725616000002</v>
      </c>
      <c r="I14" s="84">
        <f>H14+H14*Assumptions!H43</f>
        <v>16.671620128320001</v>
      </c>
      <c r="J14"/>
      <c r="K14"/>
      <c r="L14" s="36"/>
    </row>
    <row r="15" spans="1:12" ht="14.1">
      <c r="A15"/>
      <c r="B15"/>
      <c r="C15" s="34" t="s">
        <v>34</v>
      </c>
      <c r="D15" s="76">
        <f>SUM(D13:D14)</f>
        <v>125.5</v>
      </c>
      <c r="E15" s="76">
        <f t="shared" ref="E15:I15" si="0">SUM(E13:E14)</f>
        <v>129.666</v>
      </c>
      <c r="F15" s="76">
        <f t="shared" si="0"/>
        <v>133.40196</v>
      </c>
      <c r="G15" s="76">
        <f t="shared" si="0"/>
        <v>136.65845880000001</v>
      </c>
      <c r="H15" s="76">
        <f t="shared" si="0"/>
        <v>139.391627976</v>
      </c>
      <c r="I15" s="76">
        <f t="shared" si="0"/>
        <v>141.56422602371998</v>
      </c>
      <c r="J15"/>
      <c r="K15"/>
      <c r="L15" s="36"/>
    </row>
    <row r="16" spans="1:12">
      <c r="A16"/>
      <c r="B16"/>
      <c r="D16" s="75"/>
      <c r="E16" s="84"/>
      <c r="F16" s="84"/>
      <c r="G16" s="84"/>
      <c r="H16" s="84"/>
      <c r="I16" s="84"/>
      <c r="J16"/>
      <c r="K16"/>
      <c r="L16" s="36"/>
    </row>
    <row r="17" spans="1:12" ht="14.1">
      <c r="A17"/>
      <c r="B17"/>
      <c r="C17" s="26" t="s">
        <v>35</v>
      </c>
      <c r="D17" s="75">
        <v>86</v>
      </c>
      <c r="E17" s="84">
        <f>D17+D17*Assumptions!D46</f>
        <v>91.203000000000003</v>
      </c>
      <c r="F17" s="84">
        <f>E17+E17*Assumptions!E46</f>
        <v>94.851120000000009</v>
      </c>
      <c r="G17" s="84">
        <f>F17+F17*Assumptions!F46</f>
        <v>96.672261504000019</v>
      </c>
      <c r="H17" s="84">
        <f>G17+G17*Assumptions!G46</f>
        <v>98.161014331161624</v>
      </c>
      <c r="I17" s="84">
        <f>H17+H17*Assumptions!H46</f>
        <v>99.33894650313556</v>
      </c>
      <c r="J17"/>
      <c r="K17"/>
      <c r="L17" s="37"/>
    </row>
    <row r="18" spans="1:12">
      <c r="A18"/>
      <c r="B18"/>
      <c r="C18" s="26" t="s">
        <v>36</v>
      </c>
      <c r="D18" s="75">
        <v>37.43</v>
      </c>
      <c r="E18" s="84">
        <f>D18+D18*Assumptions!D47</f>
        <v>38.552900000000001</v>
      </c>
      <c r="F18" s="84">
        <f>E18+E18*Assumptions!E47</f>
        <v>39.323958000000005</v>
      </c>
      <c r="G18" s="84">
        <f>F18+F18*Assumptions!F47</f>
        <v>40.110437160000004</v>
      </c>
      <c r="H18" s="84">
        <f>G18+G18*Assumptions!G47</f>
        <v>40.912645903200001</v>
      </c>
      <c r="I18" s="84">
        <f>H18+H18*Assumptions!H47</f>
        <v>41.730898821263999</v>
      </c>
      <c r="J18"/>
      <c r="K18"/>
    </row>
    <row r="19" spans="1:12" ht="14.1">
      <c r="A19"/>
      <c r="B19"/>
      <c r="C19" s="34" t="s">
        <v>37</v>
      </c>
      <c r="D19" s="76">
        <f>SUM(D17:D18)</f>
        <v>123.43</v>
      </c>
      <c r="E19" s="76">
        <f t="shared" ref="E19" si="1">SUM(E17:E18)</f>
        <v>129.7559</v>
      </c>
      <c r="F19" s="76">
        <f t="shared" ref="F19" si="2">SUM(F17:F18)</f>
        <v>134.17507800000001</v>
      </c>
      <c r="G19" s="76">
        <f t="shared" ref="G19" si="3">SUM(G17:G18)</f>
        <v>136.78269866400001</v>
      </c>
      <c r="H19" s="76">
        <f t="shared" ref="H19" si="4">SUM(H17:H18)</f>
        <v>139.07366023436163</v>
      </c>
      <c r="I19" s="76">
        <f t="shared" ref="I19" si="5">SUM(I17:I18)</f>
        <v>141.06984532439955</v>
      </c>
      <c r="J19"/>
      <c r="K19"/>
    </row>
    <row r="20" spans="1:12">
      <c r="A20"/>
      <c r="B20"/>
      <c r="D20" s="75"/>
      <c r="E20" s="75"/>
      <c r="F20" s="75"/>
      <c r="G20" s="75"/>
      <c r="H20" s="75"/>
      <c r="I20" s="75"/>
      <c r="J20"/>
      <c r="K20"/>
    </row>
    <row r="21" spans="1:12" ht="14.45" thickBot="1">
      <c r="A21"/>
      <c r="B21"/>
      <c r="C21" s="82" t="s">
        <v>38</v>
      </c>
      <c r="D21" s="83">
        <f>D15-D19</f>
        <v>2.0699999999999932</v>
      </c>
      <c r="E21" s="83">
        <f t="shared" ref="E21:I21" si="6">E15-E19</f>
        <v>-8.9900000000000091E-2</v>
      </c>
      <c r="F21" s="83">
        <f t="shared" si="6"/>
        <v>-0.77311800000001085</v>
      </c>
      <c r="G21" s="83">
        <f t="shared" si="6"/>
        <v>-0.12423986400000331</v>
      </c>
      <c r="H21" s="83">
        <f t="shared" si="6"/>
        <v>0.31796774163836972</v>
      </c>
      <c r="I21" s="83">
        <f t="shared" si="6"/>
        <v>0.49438069932043049</v>
      </c>
      <c r="J21"/>
      <c r="K21"/>
    </row>
    <row r="22" spans="1:12" ht="14.1" thickTop="1">
      <c r="A22"/>
      <c r="B22"/>
      <c r="C22"/>
      <c r="D22"/>
      <c r="E22"/>
      <c r="F22"/>
      <c r="G22"/>
      <c r="H22"/>
      <c r="I22"/>
      <c r="J22"/>
      <c r="K22"/>
    </row>
    <row r="23" spans="1:12" s="5" customFormat="1">
      <c r="A23"/>
      <c r="B23" s="4" t="s">
        <v>39</v>
      </c>
      <c r="C23" s="5" t="s">
        <v>40</v>
      </c>
    </row>
    <row r="25" spans="1:12" ht="14.1">
      <c r="C25" s="66" t="s">
        <v>25</v>
      </c>
      <c r="D25" s="59" t="s">
        <v>26</v>
      </c>
      <c r="E25" s="59" t="s">
        <v>27</v>
      </c>
      <c r="F25" s="59" t="s">
        <v>28</v>
      </c>
      <c r="G25" s="59" t="s">
        <v>29</v>
      </c>
      <c r="H25" s="59" t="s">
        <v>30</v>
      </c>
      <c r="I25" s="59" t="s">
        <v>31</v>
      </c>
    </row>
    <row r="26" spans="1:12">
      <c r="C26" s="26" t="s">
        <v>32</v>
      </c>
      <c r="D26" s="75">
        <v>136.1</v>
      </c>
      <c r="E26" s="84">
        <f>D26+D26*Assumptions!D52</f>
        <v>140.86349999999999</v>
      </c>
      <c r="F26" s="84">
        <f>E26+E26*Assumptions!E52</f>
        <v>145.089405</v>
      </c>
      <c r="G26" s="84">
        <f>F26+F26*Assumptions!F52</f>
        <v>148.716640125</v>
      </c>
      <c r="H26" s="84">
        <f>G26+G26*Assumptions!G52</f>
        <v>151.69097292750001</v>
      </c>
      <c r="I26" s="84">
        <f>H26+H26*Assumptions!H52</f>
        <v>153.9663375214125</v>
      </c>
    </row>
    <row r="27" spans="1:12">
      <c r="C27" s="26" t="s">
        <v>33</v>
      </c>
      <c r="D27" s="75">
        <v>12.96</v>
      </c>
      <c r="E27" s="84">
        <f>D27+D27*Assumptions!D53</f>
        <v>13.219200000000001</v>
      </c>
      <c r="F27" s="84">
        <f>E27+E27*Assumptions!E53</f>
        <v>13.483584</v>
      </c>
      <c r="G27" s="84">
        <f>F27+F27*Assumptions!F53</f>
        <v>13.753255680000001</v>
      </c>
      <c r="H27" s="84">
        <f>G27+G27*Assumptions!G53</f>
        <v>14.028320793600001</v>
      </c>
      <c r="I27" s="84">
        <f>H27+H27*Assumptions!H53</f>
        <v>14.308887209472001</v>
      </c>
    </row>
    <row r="28" spans="1:12" ht="14.1">
      <c r="C28" s="34" t="s">
        <v>34</v>
      </c>
      <c r="D28" s="76">
        <f>SUM(D26:D27)</f>
        <v>149.06</v>
      </c>
      <c r="E28" s="76">
        <f t="shared" ref="E28" si="7">SUM(E26:E27)</f>
        <v>154.08269999999999</v>
      </c>
      <c r="F28" s="76">
        <f t="shared" ref="F28" si="8">SUM(F26:F27)</f>
        <v>158.57298900000001</v>
      </c>
      <c r="G28" s="76">
        <f t="shared" ref="G28" si="9">SUM(G26:G27)</f>
        <v>162.46989580499999</v>
      </c>
      <c r="H28" s="76">
        <f t="shared" ref="H28" si="10">SUM(H26:H27)</f>
        <v>165.7192937211</v>
      </c>
      <c r="I28" s="76">
        <f t="shared" ref="I28" si="11">SUM(I26:I27)</f>
        <v>168.2752247308845</v>
      </c>
    </row>
    <row r="29" spans="1:12">
      <c r="D29" s="75"/>
      <c r="E29" s="84"/>
      <c r="F29" s="84"/>
      <c r="G29" s="84"/>
      <c r="H29" s="84"/>
      <c r="I29" s="84"/>
    </row>
    <row r="30" spans="1:12">
      <c r="C30" s="26" t="s">
        <v>35</v>
      </c>
      <c r="D30" s="75">
        <v>98.27</v>
      </c>
      <c r="E30" s="84">
        <f>D30+D30*Assumptions!D56</f>
        <v>104.215335</v>
      </c>
      <c r="F30" s="84">
        <f>E30+E30*Assumptions!E56</f>
        <v>108.38394839999999</v>
      </c>
      <c r="G30" s="84">
        <f>F30+F30*Assumptions!F56</f>
        <v>110.46492020928001</v>
      </c>
      <c r="H30" s="84">
        <f>G30+G30*Assumptions!G56</f>
        <v>112.16607998050293</v>
      </c>
      <c r="I30" s="84">
        <f>H30+H30*Assumptions!H56</f>
        <v>113.51207294026896</v>
      </c>
    </row>
    <row r="31" spans="1:12">
      <c r="C31" s="26" t="s">
        <v>36</v>
      </c>
      <c r="D31" s="75">
        <v>46.42</v>
      </c>
      <c r="E31" s="84">
        <f>D31+D31*Assumptions!D57</f>
        <v>47.812600000000003</v>
      </c>
      <c r="F31" s="84">
        <f>E31+E31*Assumptions!E57</f>
        <v>48.768852000000003</v>
      </c>
      <c r="G31" s="84">
        <f>F31+F31*Assumptions!F57</f>
        <v>49.74422904</v>
      </c>
      <c r="H31" s="84">
        <f>G31+G31*Assumptions!G57</f>
        <v>50.739113620800005</v>
      </c>
      <c r="I31" s="84">
        <f>H31+H31*Assumptions!H57</f>
        <v>51.753895893216004</v>
      </c>
    </row>
    <row r="32" spans="1:12" ht="14.1">
      <c r="C32" s="34" t="s">
        <v>37</v>
      </c>
      <c r="D32" s="76">
        <f>SUM(D30:D31)</f>
        <v>144.69</v>
      </c>
      <c r="E32" s="76">
        <f t="shared" ref="E32" si="12">SUM(E30:E31)</f>
        <v>152.02793500000001</v>
      </c>
      <c r="F32" s="76">
        <f t="shared" ref="F32" si="13">SUM(F30:F31)</f>
        <v>157.15280039999999</v>
      </c>
      <c r="G32" s="76">
        <f t="shared" ref="G32" si="14">SUM(G30:G31)</f>
        <v>160.20914924928002</v>
      </c>
      <c r="H32" s="76">
        <f t="shared" ref="H32" si="15">SUM(H30:H31)</f>
        <v>162.90519360130293</v>
      </c>
      <c r="I32" s="76">
        <f t="shared" ref="I32" si="16">SUM(I30:I31)</f>
        <v>165.26596883348498</v>
      </c>
    </row>
    <row r="33" spans="1:10">
      <c r="D33" s="75"/>
      <c r="E33" s="75"/>
      <c r="F33" s="75"/>
      <c r="G33" s="75"/>
      <c r="H33" s="75"/>
      <c r="I33" s="75"/>
    </row>
    <row r="34" spans="1:10" ht="14.45" thickBot="1">
      <c r="C34" s="82" t="s">
        <v>38</v>
      </c>
      <c r="D34" s="83">
        <f>D28-D32</f>
        <v>4.3700000000000045</v>
      </c>
      <c r="E34" s="83">
        <f t="shared" ref="E34:I34" si="17">E28-E32</f>
        <v>2.0547649999999749</v>
      </c>
      <c r="F34" s="83">
        <f t="shared" si="17"/>
        <v>1.4201886000000172</v>
      </c>
      <c r="G34" s="83">
        <f t="shared" si="17"/>
        <v>2.260746555719976</v>
      </c>
      <c r="H34" s="83">
        <f t="shared" si="17"/>
        <v>2.8141001197970752</v>
      </c>
      <c r="I34" s="83">
        <f t="shared" si="17"/>
        <v>3.0092558973995267</v>
      </c>
    </row>
    <row r="35" spans="1:10" ht="14.45" thickTop="1">
      <c r="C35" s="39"/>
      <c r="D35" s="39"/>
      <c r="E35" s="41"/>
      <c r="F35" s="41"/>
      <c r="G35" s="41"/>
      <c r="H35" s="41"/>
      <c r="I35" s="41"/>
      <c r="J35" s="41"/>
    </row>
    <row r="36" spans="1:10" s="5" customFormat="1">
      <c r="A36"/>
      <c r="B36" s="4" t="s">
        <v>41</v>
      </c>
      <c r="C36" s="5" t="s">
        <v>42</v>
      </c>
    </row>
    <row r="38" spans="1:10" ht="14.1">
      <c r="C38" s="66" t="s">
        <v>25</v>
      </c>
      <c r="D38" s="59" t="s">
        <v>26</v>
      </c>
      <c r="E38" s="59" t="s">
        <v>27</v>
      </c>
      <c r="F38" s="59" t="s">
        <v>28</v>
      </c>
      <c r="G38" s="59" t="s">
        <v>29</v>
      </c>
      <c r="H38" s="59" t="s">
        <v>30</v>
      </c>
      <c r="I38" s="59" t="s">
        <v>31</v>
      </c>
    </row>
    <row r="39" spans="1:10" ht="13.5" customHeight="1">
      <c r="C39" s="26" t="s">
        <v>32</v>
      </c>
      <c r="D39" s="75">
        <v>100.6</v>
      </c>
      <c r="E39" s="84">
        <f>D39+D39*Assumptions!D62</f>
        <v>104.12099999999998</v>
      </c>
      <c r="F39" s="84">
        <f>E39+E39*Assumptions!E62</f>
        <v>107.24462999999999</v>
      </c>
      <c r="G39" s="84">
        <f>F39+F39*Assumptions!F62</f>
        <v>109.92574574999998</v>
      </c>
      <c r="H39" s="84">
        <f>G39+G39*Assumptions!G62</f>
        <v>112.12426066499998</v>
      </c>
      <c r="I39" s="84">
        <f>H39+H39*Assumptions!H62</f>
        <v>113.80612457497497</v>
      </c>
    </row>
    <row r="40" spans="1:10" ht="13.5" customHeight="1">
      <c r="C40" s="26" t="s">
        <v>33</v>
      </c>
      <c r="D40" s="75">
        <v>14.1</v>
      </c>
      <c r="E40" s="84">
        <f>D40+D40*Assumptions!D63</f>
        <v>14.382</v>
      </c>
      <c r="F40" s="84">
        <f>E40+E40*Assumptions!E63</f>
        <v>14.669639999999999</v>
      </c>
      <c r="G40" s="84">
        <f>F40+F40*Assumptions!F63</f>
        <v>14.963032799999999</v>
      </c>
      <c r="H40" s="84">
        <f>G40+G40*Assumptions!G63</f>
        <v>15.262293455999998</v>
      </c>
      <c r="I40" s="84">
        <f>H40+H40*Assumptions!H63</f>
        <v>15.567539325119998</v>
      </c>
    </row>
    <row r="41" spans="1:10" ht="13.5" customHeight="1">
      <c r="C41" s="34" t="s">
        <v>34</v>
      </c>
      <c r="D41" s="76">
        <f>SUM(D39:D40)</f>
        <v>114.69999999999999</v>
      </c>
      <c r="E41" s="76">
        <f t="shared" ref="E41:I41" si="18">SUM(E39:E40)</f>
        <v>118.50299999999999</v>
      </c>
      <c r="F41" s="76">
        <f t="shared" si="18"/>
        <v>121.91426999999999</v>
      </c>
      <c r="G41" s="76">
        <f t="shared" si="18"/>
        <v>124.88877854999997</v>
      </c>
      <c r="H41" s="76">
        <f t="shared" si="18"/>
        <v>127.38655412099997</v>
      </c>
      <c r="I41" s="76">
        <f t="shared" si="18"/>
        <v>129.37366390009498</v>
      </c>
    </row>
    <row r="42" spans="1:10" ht="13.5" customHeight="1">
      <c r="D42" s="75"/>
      <c r="E42" s="84"/>
      <c r="F42" s="84"/>
      <c r="G42" s="84"/>
      <c r="H42" s="84"/>
      <c r="I42" s="84"/>
    </row>
    <row r="43" spans="1:10" ht="13.5" customHeight="1">
      <c r="C43" s="26" t="s">
        <v>35</v>
      </c>
      <c r="D43" s="75">
        <v>83.9</v>
      </c>
      <c r="E43" s="84">
        <f>D43+D43*Assumptions!D66</f>
        <v>88.975950000000012</v>
      </c>
      <c r="F43" s="84">
        <f>E43+E43*Assumptions!E66</f>
        <v>92.534988000000013</v>
      </c>
      <c r="G43" s="84">
        <f>F43+F43*Assumptions!F66</f>
        <v>94.311659769600027</v>
      </c>
      <c r="H43" s="84">
        <f>G43+G43*Assumptions!G66</f>
        <v>95.764059330051879</v>
      </c>
      <c r="I43" s="84">
        <f>H43+H43*Assumptions!H66</f>
        <v>96.913228042012506</v>
      </c>
    </row>
    <row r="44" spans="1:10" ht="13.5" customHeight="1">
      <c r="C44" s="26" t="s">
        <v>36</v>
      </c>
      <c r="D44" s="75">
        <v>35.6</v>
      </c>
      <c r="E44" s="84">
        <f>D44+D44*Assumptions!D67</f>
        <v>36.667999999999999</v>
      </c>
      <c r="F44" s="84">
        <f>E44+E44*Assumptions!E67</f>
        <v>37.401359999999997</v>
      </c>
      <c r="G44" s="84">
        <f>F44+F44*Assumptions!F67</f>
        <v>38.1493872</v>
      </c>
      <c r="H44" s="84">
        <f>G44+G44*Assumptions!G67</f>
        <v>38.912374944</v>
      </c>
      <c r="I44" s="84">
        <f>H44+H44*Assumptions!H67</f>
        <v>39.690622442879999</v>
      </c>
    </row>
    <row r="45" spans="1:10" ht="13.5" customHeight="1">
      <c r="C45" s="34" t="s">
        <v>37</v>
      </c>
      <c r="D45" s="76">
        <f>SUM(D43:D44)</f>
        <v>119.5</v>
      </c>
      <c r="E45" s="76">
        <f t="shared" ref="E45" si="19">SUM(E43:E44)</f>
        <v>125.64395000000002</v>
      </c>
      <c r="F45" s="76">
        <f t="shared" ref="F45" si="20">SUM(F43:F44)</f>
        <v>129.93634800000001</v>
      </c>
      <c r="G45" s="76">
        <f t="shared" ref="G45" si="21">SUM(G43:G44)</f>
        <v>132.46104696960003</v>
      </c>
      <c r="H45" s="76">
        <f t="shared" ref="H45" si="22">SUM(H43:H44)</f>
        <v>134.67643427405187</v>
      </c>
      <c r="I45" s="76">
        <f t="shared" ref="I45" si="23">SUM(I43:I44)</f>
        <v>136.60385048489252</v>
      </c>
    </row>
    <row r="46" spans="1:10" ht="13.5" customHeight="1">
      <c r="D46" s="75"/>
      <c r="E46" s="75"/>
      <c r="F46" s="75"/>
      <c r="G46" s="75"/>
      <c r="H46" s="75"/>
      <c r="I46" s="75"/>
    </row>
    <row r="47" spans="1:10" ht="13.5" customHeight="1" thickBot="1">
      <c r="C47" s="82" t="s">
        <v>38</v>
      </c>
      <c r="D47" s="83">
        <f>D41-D45</f>
        <v>-4.8000000000000114</v>
      </c>
      <c r="E47" s="83">
        <f t="shared" ref="E47:I47" si="24">E41-E45</f>
        <v>-7.1409500000000321</v>
      </c>
      <c r="F47" s="83">
        <f t="shared" si="24"/>
        <v>-8.0220780000000218</v>
      </c>
      <c r="G47" s="83">
        <f t="shared" si="24"/>
        <v>-7.5722684196000642</v>
      </c>
      <c r="H47" s="83">
        <f t="shared" si="24"/>
        <v>-7.2898801530518966</v>
      </c>
      <c r="I47" s="83">
        <f t="shared" si="24"/>
        <v>-7.2301865847975364</v>
      </c>
    </row>
    <row r="48" spans="1:10" ht="13.5" customHeight="1" thickTop="1">
      <c r="C48" s="40"/>
      <c r="E48" s="40"/>
      <c r="F48" s="40"/>
      <c r="G48" s="40"/>
      <c r="H48" s="40"/>
      <c r="I48" s="40"/>
      <c r="J48" s="40"/>
    </row>
    <row r="49" spans="1:10" s="5" customFormat="1" ht="13.5" customHeight="1">
      <c r="A49"/>
      <c r="B49" s="4" t="s">
        <v>43</v>
      </c>
      <c r="C49" s="5" t="s">
        <v>44</v>
      </c>
    </row>
    <row r="50" spans="1:10" ht="13.5" customHeight="1"/>
    <row r="51" spans="1:10" ht="13.5" customHeight="1">
      <c r="C51" s="66" t="s">
        <v>25</v>
      </c>
      <c r="D51" s="59" t="s">
        <v>26</v>
      </c>
      <c r="E51" s="59" t="s">
        <v>27</v>
      </c>
      <c r="F51" s="59" t="s">
        <v>28</v>
      </c>
      <c r="G51" s="59" t="s">
        <v>29</v>
      </c>
      <c r="H51" s="59" t="s">
        <v>30</v>
      </c>
      <c r="I51" s="59" t="s">
        <v>31</v>
      </c>
    </row>
    <row r="52" spans="1:10" ht="13.5" customHeight="1">
      <c r="C52" s="26" t="s">
        <v>32</v>
      </c>
      <c r="D52" s="75">
        <v>105.2</v>
      </c>
      <c r="E52" s="84">
        <f>D52+D52*Assumptions!D72</f>
        <v>108.88199999999999</v>
      </c>
      <c r="F52" s="84">
        <f>E52+E52*Assumptions!E72</f>
        <v>112.14846</v>
      </c>
      <c r="G52" s="84">
        <f>F52+F52*Assumptions!F72</f>
        <v>114.95217149999999</v>
      </c>
      <c r="H52" s="84">
        <f>G52+G52*Assumptions!G72</f>
        <v>117.25121492999999</v>
      </c>
      <c r="I52" s="84">
        <f>H52+H52*Assumptions!H72</f>
        <v>119.00998315394997</v>
      </c>
    </row>
    <row r="53" spans="1:10" ht="13.5" customHeight="1">
      <c r="C53" s="26" t="s">
        <v>33</v>
      </c>
      <c r="D53" s="75">
        <v>11.2</v>
      </c>
      <c r="E53" s="84">
        <f>D53+D53*Assumptions!D73</f>
        <v>11.423999999999999</v>
      </c>
      <c r="F53" s="84">
        <f>E53+E53*Assumptions!E73</f>
        <v>11.652479999999999</v>
      </c>
      <c r="G53" s="84">
        <f>F53+F53*Assumptions!F73</f>
        <v>11.885529599999998</v>
      </c>
      <c r="H53" s="84">
        <f>G53+G53*Assumptions!G73</f>
        <v>12.123240191999999</v>
      </c>
      <c r="I53" s="84">
        <f>H53+H53*Assumptions!H73</f>
        <v>12.36570499584</v>
      </c>
    </row>
    <row r="54" spans="1:10" ht="13.5" customHeight="1">
      <c r="C54" s="34" t="s">
        <v>34</v>
      </c>
      <c r="D54" s="76">
        <f>SUM(D52:D53)</f>
        <v>116.4</v>
      </c>
      <c r="E54" s="76">
        <f t="shared" ref="E54:I54" si="25">SUM(E52:E53)</f>
        <v>120.30599999999998</v>
      </c>
      <c r="F54" s="76">
        <f t="shared" si="25"/>
        <v>123.80094</v>
      </c>
      <c r="G54" s="76">
        <f t="shared" si="25"/>
        <v>126.83770109999999</v>
      </c>
      <c r="H54" s="76">
        <f t="shared" si="25"/>
        <v>129.374455122</v>
      </c>
      <c r="I54" s="76">
        <f t="shared" si="25"/>
        <v>131.37568814978997</v>
      </c>
    </row>
    <row r="55" spans="1:10" ht="13.5" customHeight="1">
      <c r="D55" s="75"/>
      <c r="E55" s="84"/>
      <c r="F55" s="84"/>
      <c r="G55" s="84"/>
      <c r="H55" s="84"/>
      <c r="I55" s="84"/>
    </row>
    <row r="56" spans="1:10" ht="13.5" customHeight="1">
      <c r="C56" s="26" t="s">
        <v>35</v>
      </c>
      <c r="D56" s="75">
        <v>92.5</v>
      </c>
      <c r="E56" s="84">
        <f>D56+D56*Assumptions!D76</f>
        <v>98.096249999999998</v>
      </c>
      <c r="F56" s="84">
        <f>E56+E56*Assumptions!E76</f>
        <v>102.0201</v>
      </c>
      <c r="G56" s="84">
        <f>F56+F56*Assumptions!F76</f>
        <v>105.3</v>
      </c>
      <c r="H56" s="84">
        <f>G56+G56*Assumptions!G76</f>
        <v>105.58016076316802</v>
      </c>
      <c r="I56" s="84">
        <f>H56+H56*Assumptions!H76</f>
        <v>106.84712269232604</v>
      </c>
    </row>
    <row r="57" spans="1:10" ht="13.5" customHeight="1">
      <c r="C57" s="26" t="s">
        <v>36</v>
      </c>
      <c r="D57" s="75">
        <v>27.2</v>
      </c>
      <c r="E57" s="84">
        <f>D57+D57*Assumptions!D77</f>
        <v>28.015999999999998</v>
      </c>
      <c r="F57" s="84">
        <f>E57+E57*Assumptions!E77</f>
        <v>28.576319999999999</v>
      </c>
      <c r="G57" s="84">
        <f>F57+F57*Assumptions!F77</f>
        <v>29.147846399999999</v>
      </c>
      <c r="H57" s="84">
        <f>G57+G57*Assumptions!G77</f>
        <v>29.730803328</v>
      </c>
      <c r="I57" s="84">
        <f>H57+H57*Assumptions!H77</f>
        <v>30.325419394560001</v>
      </c>
    </row>
    <row r="58" spans="1:10" ht="13.5" customHeight="1">
      <c r="C58" s="34" t="s">
        <v>37</v>
      </c>
      <c r="D58" s="76">
        <f>SUM(D56:D57)</f>
        <v>119.7</v>
      </c>
      <c r="E58" s="76">
        <f t="shared" ref="E58" si="26">SUM(E56:E57)</f>
        <v>126.11224999999999</v>
      </c>
      <c r="F58" s="76">
        <f t="shared" ref="F58" si="27">SUM(F56:F57)</f>
        <v>130.59641999999999</v>
      </c>
      <c r="G58" s="76">
        <f t="shared" ref="G58" si="28">SUM(G56:G57)</f>
        <v>134.4478464</v>
      </c>
      <c r="H58" s="76">
        <f t="shared" ref="H58" si="29">SUM(H56:H57)</f>
        <v>135.31096409116802</v>
      </c>
      <c r="I58" s="76">
        <f t="shared" ref="I58" si="30">SUM(I56:I57)</f>
        <v>137.17254208688604</v>
      </c>
    </row>
    <row r="59" spans="1:10" ht="13.5" customHeight="1">
      <c r="D59" s="75"/>
      <c r="E59" s="75"/>
      <c r="F59" s="75"/>
      <c r="G59" s="75"/>
      <c r="H59" s="75"/>
      <c r="I59" s="75"/>
    </row>
    <row r="60" spans="1:10" ht="13.5" customHeight="1" thickBot="1">
      <c r="C60" s="82" t="s">
        <v>38</v>
      </c>
      <c r="D60" s="83">
        <f>D54-D58</f>
        <v>-3.2999999999999972</v>
      </c>
      <c r="E60" s="83">
        <f t="shared" ref="E60:I60" si="31">E54-E58</f>
        <v>-5.8062500000000057</v>
      </c>
      <c r="F60" s="83">
        <f t="shared" si="31"/>
        <v>-6.7954799999999977</v>
      </c>
      <c r="G60" s="83">
        <f t="shared" si="31"/>
        <v>-7.6101453000000134</v>
      </c>
      <c r="H60" s="83">
        <f t="shared" si="31"/>
        <v>-5.9365089691680168</v>
      </c>
      <c r="I60" s="83">
        <f t="shared" si="31"/>
        <v>-5.7968539370960741</v>
      </c>
    </row>
    <row r="61" spans="1:10" ht="12" customHeight="1" thickTop="1"/>
    <row r="62" spans="1:10" s="5" customFormat="1" ht="14.1">
      <c r="A62"/>
      <c r="B62" s="4" t="s">
        <v>45</v>
      </c>
      <c r="C62" s="77" t="s">
        <v>46</v>
      </c>
    </row>
    <row r="64" spans="1:10" ht="14.1">
      <c r="C64" s="66" t="s">
        <v>25</v>
      </c>
      <c r="D64" s="59" t="s">
        <v>26</v>
      </c>
      <c r="E64" s="59" t="s">
        <v>27</v>
      </c>
      <c r="F64" s="59" t="s">
        <v>28</v>
      </c>
      <c r="G64" s="59" t="s">
        <v>29</v>
      </c>
      <c r="H64" s="59" t="s">
        <v>30</v>
      </c>
      <c r="I64" s="59" t="s">
        <v>31</v>
      </c>
      <c r="J64"/>
    </row>
    <row r="65" spans="1:19">
      <c r="C65" s="26" t="s">
        <v>32</v>
      </c>
      <c r="D65" s="84">
        <f>D13+D26+D39+D52</f>
        <v>452.3</v>
      </c>
      <c r="E65" s="84">
        <f>E13+E26+E39+E52</f>
        <v>468.13049999999998</v>
      </c>
      <c r="F65" s="84">
        <f t="shared" ref="E65:I67" si="32">F13+F26+F39+F52</f>
        <v>482.17441499999995</v>
      </c>
      <c r="G65" s="84">
        <f t="shared" si="32"/>
        <v>494.22877537499994</v>
      </c>
      <c r="H65" s="84">
        <f t="shared" si="32"/>
        <v>504.11335088250001</v>
      </c>
      <c r="I65" s="84">
        <f t="shared" si="32"/>
        <v>511.67505114573748</v>
      </c>
      <c r="J65" s="75"/>
    </row>
    <row r="66" spans="1:19">
      <c r="C66" s="26" t="s">
        <v>33</v>
      </c>
      <c r="D66" s="84">
        <f>D14+D27+D40+D53</f>
        <v>53.36</v>
      </c>
      <c r="E66" s="84">
        <f t="shared" si="32"/>
        <v>54.427199999999999</v>
      </c>
      <c r="F66" s="84">
        <f t="shared" si="32"/>
        <v>55.515743999999998</v>
      </c>
      <c r="G66" s="84">
        <f t="shared" si="32"/>
        <v>56.626058880000002</v>
      </c>
      <c r="H66" s="84">
        <f t="shared" si="32"/>
        <v>57.7585800576</v>
      </c>
      <c r="I66" s="84">
        <f t="shared" si="32"/>
        <v>58.913751658751998</v>
      </c>
      <c r="J66"/>
    </row>
    <row r="67" spans="1:19" ht="14.1">
      <c r="C67" s="34" t="s">
        <v>34</v>
      </c>
      <c r="D67" s="76">
        <f>D15+D28+D41+D54</f>
        <v>505.65999999999997</v>
      </c>
      <c r="E67" s="76">
        <f t="shared" si="32"/>
        <v>522.55769999999995</v>
      </c>
      <c r="F67" s="76">
        <f t="shared" si="32"/>
        <v>537.69015899999999</v>
      </c>
      <c r="G67" s="76">
        <f t="shared" si="32"/>
        <v>550.85483425500001</v>
      </c>
      <c r="H67" s="76">
        <f t="shared" si="32"/>
        <v>561.87193094010001</v>
      </c>
      <c r="I67" s="76">
        <f t="shared" si="32"/>
        <v>570.58880280448943</v>
      </c>
      <c r="J67"/>
    </row>
    <row r="68" spans="1:19">
      <c r="D68" s="75"/>
      <c r="E68" s="84"/>
      <c r="F68" s="84"/>
      <c r="G68" s="84"/>
      <c r="H68" s="84"/>
      <c r="I68" s="84"/>
      <c r="J68"/>
    </row>
    <row r="69" spans="1:19">
      <c r="C69" s="26" t="s">
        <v>35</v>
      </c>
      <c r="D69" s="84">
        <f>D17+D30+D43+D56</f>
        <v>360.66999999999996</v>
      </c>
      <c r="E69" s="84">
        <f t="shared" ref="E69:I69" si="33">E17+E30+E43+E56</f>
        <v>382.49053500000002</v>
      </c>
      <c r="F69" s="84">
        <f t="shared" si="33"/>
        <v>397.7901564</v>
      </c>
      <c r="G69" s="84">
        <f t="shared" si="33"/>
        <v>406.7488414828801</v>
      </c>
      <c r="H69" s="84">
        <f t="shared" si="33"/>
        <v>411.67131440488447</v>
      </c>
      <c r="I69" s="84">
        <f t="shared" si="33"/>
        <v>416.61137017774308</v>
      </c>
      <c r="J69"/>
    </row>
    <row r="70" spans="1:19">
      <c r="C70" s="26" t="s">
        <v>36</v>
      </c>
      <c r="D70" s="84">
        <f>D18+D31+D44+D57</f>
        <v>146.64999999999998</v>
      </c>
      <c r="E70" s="84">
        <f t="shared" ref="E70:I70" si="34">E18+E31+E44+E57</f>
        <v>151.04949999999999</v>
      </c>
      <c r="F70" s="84">
        <f t="shared" si="34"/>
        <v>154.07049000000001</v>
      </c>
      <c r="G70" s="84">
        <f t="shared" si="34"/>
        <v>157.1518998</v>
      </c>
      <c r="H70" s="84">
        <f t="shared" si="34"/>
        <v>160.294937796</v>
      </c>
      <c r="I70" s="84">
        <f t="shared" si="34"/>
        <v>163.50083655192003</v>
      </c>
      <c r="J70"/>
    </row>
    <row r="71" spans="1:19" ht="14.1">
      <c r="C71" s="34" t="s">
        <v>37</v>
      </c>
      <c r="D71" s="76">
        <f>D19+D32+D45+D58</f>
        <v>507.32</v>
      </c>
      <c r="E71" s="76">
        <f t="shared" ref="E71:I71" si="35">E19+E32+E45+E58</f>
        <v>533.54003499999999</v>
      </c>
      <c r="F71" s="76">
        <f t="shared" si="35"/>
        <v>551.86064640000006</v>
      </c>
      <c r="G71" s="76">
        <f t="shared" si="35"/>
        <v>563.90074128288006</v>
      </c>
      <c r="H71" s="76">
        <f t="shared" si="35"/>
        <v>571.96625220088447</v>
      </c>
      <c r="I71" s="76">
        <f t="shared" si="35"/>
        <v>580.11220672966306</v>
      </c>
      <c r="J71"/>
    </row>
    <row r="72" spans="1:19">
      <c r="D72" s="75"/>
      <c r="E72" s="75"/>
      <c r="F72" s="75"/>
      <c r="G72" s="75"/>
      <c r="H72" s="75"/>
      <c r="I72" s="75"/>
      <c r="J72"/>
    </row>
    <row r="73" spans="1:19" ht="14.45" thickBot="1">
      <c r="C73" s="82" t="s">
        <v>38</v>
      </c>
      <c r="D73" s="83">
        <f t="shared" ref="D73:I73" si="36">D67-D71</f>
        <v>-1.660000000000025</v>
      </c>
      <c r="E73" s="83">
        <f t="shared" si="36"/>
        <v>-10.982335000000035</v>
      </c>
      <c r="F73" s="83">
        <f t="shared" si="36"/>
        <v>-14.17048740000007</v>
      </c>
      <c r="G73" s="83">
        <f t="shared" si="36"/>
        <v>-13.045907027880048</v>
      </c>
      <c r="H73" s="83">
        <f t="shared" si="36"/>
        <v>-10.094321260784454</v>
      </c>
      <c r="I73" s="83">
        <f t="shared" si="36"/>
        <v>-9.5234039251736249</v>
      </c>
      <c r="J73"/>
    </row>
    <row r="74" spans="1:19" ht="14.1" thickTop="1">
      <c r="C74"/>
      <c r="D74"/>
      <c r="E74"/>
      <c r="F74"/>
      <c r="G74"/>
      <c r="H74"/>
      <c r="I74"/>
      <c r="J74"/>
    </row>
    <row r="75" spans="1:19" s="5" customFormat="1">
      <c r="A75" s="4" t="s">
        <v>2</v>
      </c>
      <c r="B75" s="65" t="s">
        <v>3</v>
      </c>
    </row>
    <row r="76" spans="1:19">
      <c r="C76"/>
      <c r="D76"/>
      <c r="E76"/>
      <c r="F76"/>
      <c r="G76"/>
      <c r="H76"/>
      <c r="I76"/>
      <c r="J76"/>
    </row>
    <row r="77" spans="1:19">
      <c r="C77"/>
      <c r="D77"/>
      <c r="E77"/>
      <c r="F77"/>
      <c r="G77"/>
      <c r="H77"/>
      <c r="I77"/>
      <c r="J77"/>
    </row>
    <row r="78" spans="1:19">
      <c r="C78"/>
      <c r="D78"/>
      <c r="E78"/>
      <c r="F78"/>
      <c r="G78"/>
      <c r="H78"/>
      <c r="I78"/>
      <c r="J78"/>
    </row>
    <row r="79" spans="1:19">
      <c r="C79"/>
      <c r="D79"/>
      <c r="E79"/>
      <c r="F79"/>
      <c r="G79"/>
      <c r="H79"/>
      <c r="I79"/>
      <c r="J79"/>
    </row>
    <row r="80" spans="1:19">
      <c r="C80"/>
      <c r="D80"/>
      <c r="E80"/>
      <c r="F80"/>
      <c r="G80"/>
      <c r="H80"/>
      <c r="I80"/>
      <c r="J80"/>
      <c r="L80" s="1"/>
      <c r="M80" s="1"/>
      <c r="N80" s="1"/>
      <c r="O80" s="1"/>
      <c r="P80" s="1"/>
      <c r="Q80" s="1"/>
      <c r="R80" s="1"/>
      <c r="S80" s="1"/>
    </row>
    <row r="81" spans="3:19">
      <c r="C81"/>
      <c r="D81"/>
      <c r="E81"/>
      <c r="F81"/>
      <c r="G81"/>
      <c r="H81"/>
      <c r="I81"/>
      <c r="J81"/>
      <c r="L81" s="1"/>
      <c r="M81" s="1"/>
      <c r="N81" s="1"/>
      <c r="O81" s="1"/>
      <c r="P81" s="1"/>
      <c r="Q81" s="1"/>
      <c r="R81" s="1"/>
      <c r="S81" s="1"/>
    </row>
    <row r="82" spans="3:19">
      <c r="C82"/>
      <c r="D82"/>
      <c r="E82"/>
      <c r="F82"/>
      <c r="G82"/>
      <c r="H82"/>
      <c r="I82"/>
      <c r="J82"/>
      <c r="L82" s="1"/>
      <c r="M82" s="1"/>
      <c r="N82" s="1"/>
      <c r="O82" s="1"/>
      <c r="P82" s="1"/>
      <c r="Q82" s="1"/>
      <c r="R82" s="1"/>
      <c r="S82" s="1"/>
    </row>
    <row r="83" spans="3:19">
      <c r="C83"/>
      <c r="D83"/>
      <c r="E83"/>
      <c r="F83"/>
      <c r="G83"/>
      <c r="H83"/>
      <c r="I83"/>
      <c r="J83"/>
      <c r="L83" s="1"/>
      <c r="M83" s="1"/>
      <c r="N83" s="1"/>
      <c r="O83" s="1"/>
      <c r="P83" s="1"/>
      <c r="Q83" s="1"/>
      <c r="R83" s="1"/>
      <c r="S83" s="1"/>
    </row>
    <row r="84" spans="3:19">
      <c r="C84"/>
      <c r="D84"/>
      <c r="E84"/>
      <c r="F84"/>
      <c r="G84"/>
      <c r="H84"/>
      <c r="I84"/>
      <c r="J84"/>
      <c r="L84" s="1"/>
      <c r="M84" s="1"/>
      <c r="N84" s="1"/>
      <c r="O84" s="1"/>
      <c r="P84" s="1"/>
      <c r="Q84" s="1"/>
      <c r="R84" s="1"/>
      <c r="S84" s="1"/>
    </row>
    <row r="85" spans="3:19">
      <c r="C85"/>
      <c r="D85"/>
      <c r="E85"/>
      <c r="F85"/>
      <c r="G85"/>
      <c r="H85"/>
      <c r="I85"/>
      <c r="J85"/>
      <c r="L85" s="1"/>
      <c r="M85" s="1"/>
      <c r="N85" s="1"/>
      <c r="O85" s="1"/>
      <c r="P85" s="1"/>
      <c r="Q85" s="1"/>
      <c r="R85" s="1"/>
      <c r="S85" s="1"/>
    </row>
    <row r="86" spans="3:19">
      <c r="C86"/>
      <c r="D86"/>
      <c r="E86"/>
      <c r="F86"/>
      <c r="G86"/>
      <c r="H86"/>
      <c r="I86"/>
      <c r="J86"/>
      <c r="L86" s="1"/>
      <c r="M86" s="1"/>
      <c r="N86" s="1"/>
      <c r="O86" s="1"/>
      <c r="P86" s="1"/>
      <c r="Q86" s="1"/>
      <c r="R86" s="1"/>
      <c r="S86" s="1"/>
    </row>
    <row r="87" spans="3:19">
      <c r="C87"/>
      <c r="D87"/>
      <c r="E87"/>
      <c r="F87"/>
      <c r="G87"/>
      <c r="H87"/>
      <c r="I87"/>
      <c r="J87"/>
      <c r="L87" s="1"/>
      <c r="M87" s="1"/>
      <c r="N87" s="1"/>
      <c r="O87" s="1"/>
      <c r="P87" s="1"/>
      <c r="Q87" s="1"/>
      <c r="R87" s="1"/>
      <c r="S87" s="1"/>
    </row>
    <row r="88" spans="3:19">
      <c r="C88"/>
      <c r="D88"/>
      <c r="E88"/>
      <c r="F88"/>
      <c r="G88"/>
      <c r="H88"/>
      <c r="I88"/>
      <c r="J88"/>
      <c r="L88" s="1"/>
      <c r="M88" s="1"/>
      <c r="N88" s="1"/>
      <c r="O88" s="1"/>
      <c r="P88" s="1"/>
      <c r="Q88" s="1"/>
      <c r="R88" s="1"/>
      <c r="S88" s="1"/>
    </row>
    <row r="89" spans="3:19">
      <c r="C89"/>
      <c r="D89"/>
      <c r="E89"/>
      <c r="F89"/>
      <c r="G89"/>
      <c r="H89"/>
      <c r="I89"/>
      <c r="J89"/>
      <c r="L89" s="1"/>
      <c r="M89" s="1"/>
      <c r="N89" s="1"/>
      <c r="O89" s="1"/>
      <c r="P89" s="1"/>
      <c r="Q89" s="1"/>
      <c r="R89" s="1"/>
      <c r="S89" s="1"/>
    </row>
    <row r="90" spans="3:19">
      <c r="C90"/>
      <c r="D90"/>
      <c r="E90"/>
      <c r="F90"/>
      <c r="G90"/>
      <c r="H90"/>
      <c r="I90"/>
      <c r="J90"/>
      <c r="L90" s="1"/>
      <c r="M90" s="1"/>
      <c r="N90" s="1"/>
      <c r="O90" s="1"/>
      <c r="P90" s="1"/>
      <c r="Q90" s="1"/>
      <c r="R90" s="1"/>
      <c r="S90" s="1"/>
    </row>
    <row r="91" spans="3:19">
      <c r="C91"/>
      <c r="D91"/>
      <c r="E91"/>
      <c r="F91"/>
      <c r="G91"/>
      <c r="H91"/>
      <c r="I91"/>
      <c r="J91"/>
      <c r="K91" s="1"/>
      <c r="L91" s="1"/>
      <c r="M91" s="1"/>
      <c r="N91" s="1"/>
      <c r="O91" s="1"/>
      <c r="P91" s="1"/>
      <c r="Q91" s="1"/>
      <c r="R91" s="1"/>
      <c r="S91" s="1"/>
    </row>
    <row r="92" spans="3:19">
      <c r="C92"/>
      <c r="D92"/>
      <c r="E92"/>
      <c r="F92"/>
      <c r="G92"/>
      <c r="H92"/>
      <c r="I92"/>
      <c r="J92"/>
      <c r="K92" s="1"/>
      <c r="L92" s="1"/>
      <c r="M92" s="1"/>
      <c r="N92" s="1"/>
      <c r="O92" s="1"/>
      <c r="P92" s="1"/>
      <c r="Q92" s="1"/>
      <c r="R92" s="1"/>
      <c r="S92" s="1"/>
    </row>
    <row r="93" spans="3:19">
      <c r="C93"/>
      <c r="D93"/>
      <c r="E93"/>
      <c r="F93"/>
      <c r="G93"/>
      <c r="H93"/>
      <c r="I93"/>
      <c r="J93"/>
      <c r="K93" s="1"/>
      <c r="L93" s="1"/>
      <c r="M93" s="1"/>
      <c r="N93" s="1"/>
      <c r="O93" s="1"/>
      <c r="P93" s="1"/>
      <c r="Q93" s="1"/>
      <c r="R93" s="1"/>
      <c r="S93" s="1"/>
    </row>
    <row r="94" spans="3:19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3:19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3:19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3:19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2AFB8-8682-467D-AB7C-E2397655A489}">
  <sheetPr>
    <tabColor theme="2"/>
  </sheetPr>
  <dimension ref="A1:M79"/>
  <sheetViews>
    <sheetView showGridLines="0" zoomScaleNormal="90" workbookViewId="0">
      <selection activeCell="C59" sqref="C59"/>
    </sheetView>
  </sheetViews>
  <sheetFormatPr defaultColWidth="9" defaultRowHeight="13.5"/>
  <cols>
    <col min="1" max="1" width="4.375" style="1" customWidth="1"/>
    <col min="2" max="2" width="3.625" style="1" customWidth="1"/>
    <col min="3" max="3" width="27.625" style="1" customWidth="1"/>
    <col min="4" max="4" width="21.375" style="1" customWidth="1"/>
    <col min="5" max="5" width="18.375" style="1" bestFit="1" customWidth="1"/>
    <col min="6" max="6" width="20.125" style="1" bestFit="1" customWidth="1"/>
    <col min="7" max="7" width="35.25" style="1" customWidth="1"/>
    <col min="8" max="8" width="10.75" style="1" customWidth="1"/>
    <col min="9" max="9" width="9" style="1" customWidth="1"/>
    <col min="10" max="11" width="9" style="1"/>
    <col min="12" max="13" width="9" style="1" customWidth="1"/>
    <col min="14" max="16384" width="9" style="1"/>
  </cols>
  <sheetData>
    <row r="1" spans="1:13" s="6" customFormat="1" ht="19.5">
      <c r="A1" s="7"/>
      <c r="B1" s="1"/>
      <c r="C1" s="17" t="e">
        <f ca="1">MID(CELL("filename",A1),FIND("]",CELL("filename",A1))+1,LEN(CELL("filename",A1))-FIND("]",CELL("filename",A1)))</f>
        <v>#VALUE!</v>
      </c>
      <c r="D1" s="9"/>
      <c r="E1" s="10"/>
      <c r="F1" s="11" t="s">
        <v>47</v>
      </c>
      <c r="G1" s="12" t="e">
        <f ca="1">MID(CELL("filename",G1),FIND(" v",CELL("filename",G1))+1,FIND(".xls",CELL("filename",G1))-FIND(" v",CELL("filename",G1))-1)</f>
        <v>#VALUE!</v>
      </c>
      <c r="H1" s="13">
        <f ca="1">TODAY()</f>
        <v>46010</v>
      </c>
      <c r="I1" s="14">
        <f ca="1">NOW()</f>
        <v>46010.520375694447</v>
      </c>
    </row>
    <row r="2" spans="1:13" s="2" customFormat="1" ht="14.1">
      <c r="A2" s="3"/>
      <c r="C2" s="86" t="s">
        <v>48</v>
      </c>
      <c r="D2" s="15"/>
      <c r="E2" s="15"/>
      <c r="F2" s="15"/>
      <c r="G2" s="15"/>
      <c r="H2" s="15"/>
      <c r="I2" s="16"/>
      <c r="K2" s="18" t="s">
        <v>49</v>
      </c>
    </row>
    <row r="4" spans="1:13" s="5" customFormat="1">
      <c r="A4" s="4">
        <v>1</v>
      </c>
      <c r="B4" s="5" t="s">
        <v>50</v>
      </c>
    </row>
    <row r="5" spans="1:13" s="26" customFormat="1">
      <c r="D5" s="52"/>
      <c r="E5" s="53"/>
      <c r="G5" s="49"/>
      <c r="H5" s="54"/>
      <c r="I5" s="54"/>
    </row>
    <row r="6" spans="1:13" s="26" customFormat="1" ht="14.1">
      <c r="C6" s="34" t="s">
        <v>51</v>
      </c>
      <c r="D6" s="52" t="s">
        <v>52</v>
      </c>
      <c r="E6" s="53"/>
      <c r="G6" s="49"/>
      <c r="H6" s="54"/>
      <c r="I6" s="54"/>
    </row>
    <row r="7" spans="1:13" customFormat="1"/>
    <row r="8" spans="1:13" s="26" customFormat="1" ht="14.1">
      <c r="C8" s="58" t="s">
        <v>53</v>
      </c>
      <c r="D8" s="58" t="s">
        <v>54</v>
      </c>
      <c r="E8" s="58" t="s">
        <v>55</v>
      </c>
      <c r="F8" s="58" t="s">
        <v>56</v>
      </c>
      <c r="G8" s="58" t="s">
        <v>57</v>
      </c>
      <c r="L8" s="40"/>
    </row>
    <row r="9" spans="1:13" s="26" customFormat="1" ht="14.1">
      <c r="C9" t="s">
        <v>23</v>
      </c>
      <c r="D9" s="55">
        <v>-1</v>
      </c>
      <c r="E9" s="51">
        <v>6.6455708735480143E-3</v>
      </c>
      <c r="F9" s="51">
        <v>0</v>
      </c>
      <c r="G9" s="51">
        <v>0.43100764755503984</v>
      </c>
      <c r="L9" s="40"/>
    </row>
    <row r="10" spans="1:13" s="26" customFormat="1" ht="14.1">
      <c r="C10" t="s">
        <v>40</v>
      </c>
      <c r="D10" s="51">
        <v>2.0926016607453558E-2</v>
      </c>
      <c r="E10" s="55">
        <v>-1</v>
      </c>
      <c r="F10" s="51">
        <v>0.33495691855679771</v>
      </c>
      <c r="G10" s="51">
        <v>0.67</v>
      </c>
      <c r="L10" s="40"/>
    </row>
    <row r="11" spans="1:13" s="26" customFormat="1" ht="14.1">
      <c r="C11" t="s">
        <v>42</v>
      </c>
      <c r="D11" s="51">
        <v>0</v>
      </c>
      <c r="E11" s="51">
        <v>0.59384309020721626</v>
      </c>
      <c r="F11" s="55">
        <v>-1</v>
      </c>
      <c r="G11" s="51">
        <v>0.85</v>
      </c>
      <c r="L11" s="40"/>
    </row>
    <row r="12" spans="1:13" s="26" customFormat="1" ht="14.1">
      <c r="C12" t="s">
        <v>44</v>
      </c>
      <c r="D12" s="51">
        <v>0.50269268584792293</v>
      </c>
      <c r="E12" s="51">
        <v>0.23775141512678483</v>
      </c>
      <c r="F12" s="51">
        <v>0.11780247702821352</v>
      </c>
      <c r="G12" s="55">
        <v>-1</v>
      </c>
      <c r="L12" s="40"/>
    </row>
    <row r="13" spans="1:13" s="26" customFormat="1">
      <c r="D13" s="52"/>
      <c r="L13" s="40"/>
    </row>
    <row r="14" spans="1:13" s="5" customFormat="1">
      <c r="A14" s="4">
        <v>2</v>
      </c>
      <c r="B14" s="5" t="s">
        <v>58</v>
      </c>
    </row>
    <row r="15" spans="1:13" customFormat="1"/>
    <row r="16" spans="1:13" ht="14.1">
      <c r="A16"/>
      <c r="B16"/>
      <c r="C16" s="48" t="s">
        <v>59</v>
      </c>
      <c r="D16" s="56" t="s">
        <v>60</v>
      </c>
      <c r="E16" s="48" t="s">
        <v>51</v>
      </c>
      <c r="L16" s="8"/>
      <c r="M16" s="8"/>
    </row>
    <row r="17" spans="1:13" ht="14.1">
      <c r="A17"/>
      <c r="B17"/>
      <c r="C17" s="26" t="s">
        <v>23</v>
      </c>
      <c r="D17" s="51">
        <v>0.45</v>
      </c>
      <c r="E17" s="1" t="s">
        <v>61</v>
      </c>
      <c r="L17" s="8"/>
      <c r="M17" s="8"/>
    </row>
    <row r="18" spans="1:13" ht="14.1">
      <c r="A18"/>
      <c r="B18"/>
      <c r="C18" s="26" t="s">
        <v>40</v>
      </c>
      <c r="D18" s="51">
        <v>0.4</v>
      </c>
      <c r="E18" s="1" t="s">
        <v>61</v>
      </c>
    </row>
    <row r="19" spans="1:13" ht="14.1">
      <c r="A19"/>
      <c r="B19"/>
      <c r="C19" s="26" t="s">
        <v>42</v>
      </c>
      <c r="D19" s="51">
        <v>0.3</v>
      </c>
      <c r="E19" s="1" t="s">
        <v>61</v>
      </c>
    </row>
    <row r="20" spans="1:13" ht="14.1">
      <c r="A20"/>
      <c r="B20"/>
      <c r="C20" s="26" t="s">
        <v>44</v>
      </c>
      <c r="D20" s="51">
        <v>0.6</v>
      </c>
      <c r="E20" s="1" t="s">
        <v>61</v>
      </c>
    </row>
    <row r="22" spans="1:13" s="5" customFormat="1">
      <c r="A22" s="4">
        <v>3</v>
      </c>
      <c r="B22" s="5" t="s">
        <v>62</v>
      </c>
    </row>
    <row r="23" spans="1:13" customFormat="1"/>
    <row r="24" spans="1:13" customFormat="1" ht="14.1">
      <c r="B24" s="58" t="s">
        <v>60</v>
      </c>
      <c r="C24" s="58" t="s">
        <v>63</v>
      </c>
      <c r="D24" s="58" t="s">
        <v>64</v>
      </c>
      <c r="E24" s="58"/>
      <c r="F24" s="58"/>
      <c r="G24" s="58"/>
      <c r="H24" s="58" t="s">
        <v>51</v>
      </c>
      <c r="J24" s="1"/>
    </row>
    <row r="25" spans="1:13" customFormat="1" ht="14.1">
      <c r="B25" t="s">
        <v>65</v>
      </c>
      <c r="C25" t="s">
        <v>66</v>
      </c>
      <c r="D25" s="71" t="s">
        <v>67</v>
      </c>
      <c r="E25" s="51">
        <v>1</v>
      </c>
      <c r="F25" t="s">
        <v>68</v>
      </c>
      <c r="H25" t="s">
        <v>61</v>
      </c>
      <c r="J25" s="1"/>
    </row>
    <row r="26" spans="1:13" customFormat="1" ht="14.1">
      <c r="B26" t="s">
        <v>69</v>
      </c>
      <c r="C26" t="s">
        <v>35</v>
      </c>
      <c r="D26" s="71" t="s">
        <v>67</v>
      </c>
      <c r="E26" s="51">
        <v>0.8</v>
      </c>
      <c r="F26" t="s">
        <v>70</v>
      </c>
      <c r="H26" t="s">
        <v>61</v>
      </c>
      <c r="J26" s="1"/>
    </row>
    <row r="27" spans="1:13" customFormat="1" ht="14.1">
      <c r="B27" t="s">
        <v>71</v>
      </c>
      <c r="C27" t="s">
        <v>36</v>
      </c>
      <c r="D27" s="71" t="s">
        <v>67</v>
      </c>
      <c r="E27" s="51">
        <v>0.7</v>
      </c>
      <c r="F27" t="s">
        <v>70</v>
      </c>
      <c r="H27" t="s">
        <v>61</v>
      </c>
      <c r="J27" s="1"/>
    </row>
    <row r="28" spans="1:13" customFormat="1"/>
    <row r="29" spans="1:13" s="5" customFormat="1">
      <c r="A29" s="4">
        <v>4</v>
      </c>
      <c r="B29" s="5" t="s">
        <v>72</v>
      </c>
    </row>
    <row r="30" spans="1:13" customFormat="1"/>
    <row r="31" spans="1:13" customFormat="1" ht="14.1">
      <c r="B31" s="58" t="s">
        <v>60</v>
      </c>
      <c r="C31" s="58" t="s">
        <v>63</v>
      </c>
      <c r="D31" s="58" t="s">
        <v>25</v>
      </c>
      <c r="E31" s="58" t="s">
        <v>51</v>
      </c>
    </row>
    <row r="32" spans="1:13" customFormat="1" ht="14.1">
      <c r="B32" t="s">
        <v>73</v>
      </c>
      <c r="C32" t="s">
        <v>74</v>
      </c>
      <c r="D32" s="50">
        <v>1.5</v>
      </c>
      <c r="E32" t="s">
        <v>61</v>
      </c>
    </row>
    <row r="33" spans="1:8" customFormat="1" ht="14.1">
      <c r="B33" t="s">
        <v>75</v>
      </c>
      <c r="C33" t="s">
        <v>36</v>
      </c>
      <c r="D33" s="50">
        <v>1.5</v>
      </c>
      <c r="E33" t="s">
        <v>61</v>
      </c>
    </row>
    <row r="34" spans="1:8" customFormat="1"/>
    <row r="35" spans="1:8" s="5" customFormat="1">
      <c r="A35" s="4">
        <v>5</v>
      </c>
      <c r="B35" s="5" t="s">
        <v>76</v>
      </c>
    </row>
    <row r="36" spans="1:8" customFormat="1"/>
    <row r="37" spans="1:8" customFormat="1" ht="14.1">
      <c r="C37" s="69" t="s">
        <v>51</v>
      </c>
      <c r="D37" t="s">
        <v>77</v>
      </c>
    </row>
    <row r="38" spans="1:8" customFormat="1" ht="14.1">
      <c r="C38" s="69"/>
    </row>
    <row r="39" spans="1:8" s="5" customFormat="1">
      <c r="A39"/>
      <c r="B39" s="4" t="s">
        <v>22</v>
      </c>
      <c r="C39" s="5" t="s">
        <v>40</v>
      </c>
    </row>
    <row r="41" spans="1:8" customFormat="1" ht="14.1">
      <c r="D41" s="59" t="s">
        <v>78</v>
      </c>
      <c r="E41" s="59" t="s">
        <v>79</v>
      </c>
      <c r="F41" s="59" t="s">
        <v>80</v>
      </c>
      <c r="G41" s="59" t="s">
        <v>81</v>
      </c>
      <c r="H41" s="59" t="s">
        <v>82</v>
      </c>
    </row>
    <row r="42" spans="1:8" customFormat="1">
      <c r="C42" s="26" t="s">
        <v>32</v>
      </c>
      <c r="D42" s="64">
        <v>3.4999999999999906E-2</v>
      </c>
      <c r="E42" s="64">
        <v>3.0000000000000002E-2</v>
      </c>
      <c r="F42" s="64">
        <v>2.4999999999999949E-2</v>
      </c>
      <c r="G42" s="64">
        <v>2.0000000000000004E-2</v>
      </c>
      <c r="H42" s="64">
        <v>1.499999999999993E-2</v>
      </c>
    </row>
    <row r="43" spans="1:8" customFormat="1">
      <c r="C43" s="26" t="s">
        <v>33</v>
      </c>
      <c r="D43" s="64">
        <v>1.9999999999999973E-2</v>
      </c>
      <c r="E43" s="64">
        <v>2.0000000000000007E-2</v>
      </c>
      <c r="F43" s="64">
        <v>2.0000000000000118E-2</v>
      </c>
      <c r="G43" s="64">
        <v>2.0000000000000028E-2</v>
      </c>
      <c r="H43" s="64">
        <v>1.9999999999999945E-2</v>
      </c>
    </row>
    <row r="44" spans="1:8" customFormat="1"/>
    <row r="45" spans="1:8" customFormat="1"/>
    <row r="46" spans="1:8" customFormat="1" ht="15.75" customHeight="1">
      <c r="C46" s="26" t="s">
        <v>35</v>
      </c>
      <c r="D46" s="64">
        <v>6.0500000000000033E-2</v>
      </c>
      <c r="E46" s="64">
        <v>4.0000000000000063E-2</v>
      </c>
      <c r="F46" s="64">
        <v>1.9200000000000109E-2</v>
      </c>
      <c r="G46" s="64">
        <v>1.5400000000000047E-2</v>
      </c>
      <c r="H46" s="64">
        <v>1.1999999999999962E-2</v>
      </c>
    </row>
    <row r="47" spans="1:8" customFormat="1">
      <c r="C47" s="26" t="s">
        <v>36</v>
      </c>
      <c r="D47" s="64">
        <v>3.0000000000000037E-2</v>
      </c>
      <c r="E47" s="64">
        <v>2.0000000000000091E-2</v>
      </c>
      <c r="F47" s="64">
        <v>1.9999999999999973E-2</v>
      </c>
      <c r="G47" s="64">
        <v>1.9999999999999945E-2</v>
      </c>
      <c r="H47" s="64">
        <v>1.9999999999999938E-2</v>
      </c>
    </row>
    <row r="48" spans="1:8" customFormat="1"/>
    <row r="49" spans="1:8" s="5" customFormat="1">
      <c r="A49"/>
      <c r="B49" s="4" t="s">
        <v>39</v>
      </c>
      <c r="C49" s="5" t="s">
        <v>23</v>
      </c>
    </row>
    <row r="51" spans="1:8" customFormat="1" ht="14.1">
      <c r="D51" s="59" t="s">
        <v>78</v>
      </c>
      <c r="E51" s="59" t="s">
        <v>79</v>
      </c>
      <c r="F51" s="59" t="s">
        <v>80</v>
      </c>
      <c r="G51" s="59" t="s">
        <v>81</v>
      </c>
      <c r="H51" s="59" t="s">
        <v>82</v>
      </c>
    </row>
    <row r="52" spans="1:8" customFormat="1">
      <c r="C52" s="26" t="s">
        <v>32</v>
      </c>
      <c r="D52" s="64">
        <v>3.4999999999999955E-2</v>
      </c>
      <c r="E52" s="64">
        <v>3.0000000000000086E-2</v>
      </c>
      <c r="F52" s="64">
        <v>2.4999999999999991E-2</v>
      </c>
      <c r="G52" s="64">
        <v>2.0000000000000104E-2</v>
      </c>
      <c r="H52" s="64">
        <v>1.4999999999999901E-2</v>
      </c>
    </row>
    <row r="53" spans="1:8" customFormat="1">
      <c r="C53" s="26" t="s">
        <v>33</v>
      </c>
      <c r="D53" s="64">
        <v>1.999999999999999E-2</v>
      </c>
      <c r="E53" s="64">
        <v>1.999999999999998E-2</v>
      </c>
      <c r="F53" s="64">
        <v>2.0000000000000004E-2</v>
      </c>
      <c r="G53" s="64">
        <v>2.0000000000000014E-2</v>
      </c>
      <c r="H53" s="64">
        <v>2.0000000000000018E-2</v>
      </c>
    </row>
    <row r="54" spans="1:8" customFormat="1"/>
    <row r="55" spans="1:8" customFormat="1"/>
    <row r="56" spans="1:8" customFormat="1" ht="15.75" customHeight="1">
      <c r="C56" s="26" t="s">
        <v>35</v>
      </c>
      <c r="D56" s="64">
        <v>6.0500000000000005E-2</v>
      </c>
      <c r="E56" s="64">
        <v>3.9999999999999987E-2</v>
      </c>
      <c r="F56" s="64">
        <v>1.9200000000000144E-2</v>
      </c>
      <c r="G56" s="64">
        <v>1.5400000000000061E-2</v>
      </c>
      <c r="H56" s="64">
        <v>1.2000000000000011E-2</v>
      </c>
    </row>
    <row r="57" spans="1:8" customFormat="1">
      <c r="C57" s="26" t="s">
        <v>36</v>
      </c>
      <c r="D57" s="64">
        <v>3.0000000000000034E-2</v>
      </c>
      <c r="E57" s="64">
        <v>1.9999999999999983E-2</v>
      </c>
      <c r="F57" s="64">
        <v>1.9999999999999955E-2</v>
      </c>
      <c r="G57" s="64">
        <v>2.0000000000000087E-2</v>
      </c>
      <c r="H57" s="64">
        <v>1.9999999999999987E-2</v>
      </c>
    </row>
    <row r="58" spans="1:8" customFormat="1">
      <c r="C58" s="26"/>
      <c r="D58" s="64"/>
      <c r="E58" s="64"/>
      <c r="F58" s="64"/>
      <c r="G58" s="64"/>
      <c r="H58" s="64"/>
    </row>
    <row r="59" spans="1:8" s="5" customFormat="1">
      <c r="A59"/>
      <c r="B59" s="4" t="s">
        <v>83</v>
      </c>
      <c r="C59" s="5" t="s">
        <v>42</v>
      </c>
    </row>
    <row r="61" spans="1:8" customFormat="1" ht="14.1">
      <c r="D61" s="59" t="s">
        <v>78</v>
      </c>
      <c r="E61" s="59" t="s">
        <v>79</v>
      </c>
      <c r="F61" s="59" t="s">
        <v>80</v>
      </c>
      <c r="G61" s="59" t="s">
        <v>81</v>
      </c>
      <c r="H61" s="59" t="s">
        <v>82</v>
      </c>
    </row>
    <row r="62" spans="1:8" customFormat="1">
      <c r="C62" s="26" t="s">
        <v>32</v>
      </c>
      <c r="D62" s="64">
        <v>3.4999999999999871E-2</v>
      </c>
      <c r="E62" s="64">
        <v>3.0000000000000061E-2</v>
      </c>
      <c r="F62" s="64">
        <v>2.4999999999999904E-2</v>
      </c>
      <c r="G62" s="64">
        <v>2.0000000000000042E-2</v>
      </c>
      <c r="H62" s="64">
        <v>1.499999999999994E-2</v>
      </c>
    </row>
    <row r="63" spans="1:8" customFormat="1">
      <c r="C63" s="26" t="s">
        <v>33</v>
      </c>
      <c r="D63" s="64">
        <v>2.0000000000000004E-2</v>
      </c>
      <c r="E63" s="64">
        <v>1.9999999999999976E-2</v>
      </c>
      <c r="F63" s="64">
        <v>1.9999999999999962E-2</v>
      </c>
      <c r="G63" s="64">
        <v>1.9999999999999969E-2</v>
      </c>
      <c r="H63" s="64">
        <v>2.0000000000000014E-2</v>
      </c>
    </row>
    <row r="64" spans="1:8" customFormat="1"/>
    <row r="65" spans="1:8" customFormat="1"/>
    <row r="66" spans="1:8" customFormat="1" ht="15.75" customHeight="1">
      <c r="C66" s="26" t="s">
        <v>35</v>
      </c>
      <c r="D66" s="64">
        <v>6.0500000000000068E-2</v>
      </c>
      <c r="E66" s="64">
        <v>4.0000000000000008E-2</v>
      </c>
      <c r="F66" s="64">
        <v>1.9200000000000151E-2</v>
      </c>
      <c r="G66" s="64">
        <v>1.540000000000012E-2</v>
      </c>
      <c r="H66" s="64">
        <v>1.2000000000000045E-2</v>
      </c>
    </row>
    <row r="67" spans="1:8" customFormat="1">
      <c r="C67" s="26" t="s">
        <v>36</v>
      </c>
      <c r="D67" s="64">
        <v>2.9999999999999936E-2</v>
      </c>
      <c r="E67" s="64">
        <v>1.9999999999999934E-2</v>
      </c>
      <c r="F67" s="64">
        <v>2.0000000000000077E-2</v>
      </c>
      <c r="G67" s="64">
        <v>2.0000000000000004E-2</v>
      </c>
      <c r="H67" s="64">
        <v>1.9999999999999976E-2</v>
      </c>
    </row>
    <row r="68" spans="1:8" customFormat="1">
      <c r="C68" s="26"/>
      <c r="D68" s="64"/>
      <c r="E68" s="64"/>
      <c r="F68" s="64"/>
      <c r="G68" s="64"/>
      <c r="H68" s="64"/>
    </row>
    <row r="69" spans="1:8" s="5" customFormat="1">
      <c r="A69"/>
      <c r="B69" s="4" t="s">
        <v>84</v>
      </c>
      <c r="C69" s="5" t="s">
        <v>44</v>
      </c>
    </row>
    <row r="71" spans="1:8" customFormat="1" ht="14.1">
      <c r="D71" s="59" t="s">
        <v>78</v>
      </c>
      <c r="E71" s="59" t="s">
        <v>79</v>
      </c>
      <c r="F71" s="59" t="s">
        <v>80</v>
      </c>
      <c r="G71" s="59" t="s">
        <v>81</v>
      </c>
      <c r="H71" s="59" t="s">
        <v>82</v>
      </c>
    </row>
    <row r="72" spans="1:8" customFormat="1">
      <c r="C72" s="26" t="s">
        <v>32</v>
      </c>
      <c r="D72" s="64">
        <v>3.4999999999999885E-2</v>
      </c>
      <c r="E72" s="64">
        <v>3.0000000000000089E-2</v>
      </c>
      <c r="F72" s="64">
        <v>2.4999999999999925E-2</v>
      </c>
      <c r="G72" s="64">
        <v>1.999999999999998E-2</v>
      </c>
      <c r="H72" s="64">
        <v>1.4999999999999878E-2</v>
      </c>
    </row>
    <row r="73" spans="1:8" customFormat="1">
      <c r="C73" s="26" t="s">
        <v>33</v>
      </c>
      <c r="D73" s="64">
        <v>2.0000000000000018E-2</v>
      </c>
      <c r="E73" s="64">
        <v>1.9999999999999945E-2</v>
      </c>
      <c r="F73" s="64">
        <v>1.9999999999999941E-2</v>
      </c>
      <c r="G73" s="64">
        <v>2.0000000000000077E-2</v>
      </c>
      <c r="H73" s="64">
        <v>2.0000000000000066E-2</v>
      </c>
    </row>
    <row r="74" spans="1:8" customFormat="1"/>
    <row r="75" spans="1:8" customFormat="1"/>
    <row r="76" spans="1:8" customFormat="1" ht="15.75" customHeight="1">
      <c r="C76" s="26" t="s">
        <v>35</v>
      </c>
      <c r="D76" s="64">
        <v>6.0499999999999977E-2</v>
      </c>
      <c r="E76" s="64">
        <v>4.0000000000000015E-2</v>
      </c>
      <c r="F76" s="64">
        <v>3.2149547001032126E-2</v>
      </c>
      <c r="G76" s="64">
        <v>2.6605960414817376E-3</v>
      </c>
      <c r="H76" s="64">
        <v>1.1999999999999985E-2</v>
      </c>
    </row>
    <row r="77" spans="1:8" customFormat="1">
      <c r="C77" s="26" t="s">
        <v>36</v>
      </c>
      <c r="D77" s="64">
        <v>2.9999999999999961E-2</v>
      </c>
      <c r="E77" s="64">
        <v>2.0000000000000032E-2</v>
      </c>
      <c r="F77" s="64">
        <v>1.9999999999999993E-2</v>
      </c>
      <c r="G77" s="64">
        <v>2.0000000000000052E-2</v>
      </c>
      <c r="H77" s="64">
        <v>2.0000000000000014E-2</v>
      </c>
    </row>
    <row r="78" spans="1:8" customFormat="1">
      <c r="C78" s="26"/>
      <c r="D78" s="64"/>
      <c r="E78" s="64"/>
      <c r="F78" s="64"/>
      <c r="G78" s="64"/>
      <c r="H78" s="64"/>
    </row>
    <row r="79" spans="1:8" s="5" customFormat="1">
      <c r="A79" s="4" t="s">
        <v>85</v>
      </c>
      <c r="B79" s="5" t="s">
        <v>86</v>
      </c>
      <c r="E79" s="5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14A75-4F70-47AF-ADD7-41C5103ACD24}">
  <sheetPr>
    <tabColor theme="3"/>
    <pageSetUpPr autoPageBreaks="0"/>
  </sheetPr>
  <dimension ref="A1:P79"/>
  <sheetViews>
    <sheetView showGridLines="0" zoomScale="89" zoomScaleNormal="85" workbookViewId="0">
      <selection activeCell="G14" sqref="G14"/>
    </sheetView>
  </sheetViews>
  <sheetFormatPr defaultColWidth="8.375" defaultRowHeight="13.5"/>
  <cols>
    <col min="1" max="2" width="3.375" style="26" customWidth="1"/>
    <col min="3" max="3" width="26.625" style="26" customWidth="1"/>
    <col min="4" max="9" width="11.875" style="26" customWidth="1"/>
    <col min="10" max="11" width="9.875" style="26" customWidth="1"/>
    <col min="12" max="12" width="13.375" style="26" customWidth="1"/>
    <col min="13" max="13" width="47.125" style="26" customWidth="1"/>
    <col min="14" max="14" width="9.75" style="26" customWidth="1"/>
    <col min="15" max="15" width="13.375" style="26" customWidth="1"/>
    <col min="16" max="17" width="9.875" style="26" customWidth="1"/>
    <col min="18" max="16384" width="8.375" style="26"/>
  </cols>
  <sheetData>
    <row r="1" spans="1:13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46010.520375694447</v>
      </c>
    </row>
    <row r="2" spans="1:13" s="27" customFormat="1" ht="14.1">
      <c r="A2" s="3"/>
      <c r="C2" s="28" t="s">
        <v>87</v>
      </c>
      <c r="D2" s="29"/>
      <c r="E2" s="29"/>
      <c r="F2" s="29"/>
      <c r="G2" s="29"/>
      <c r="H2" s="29"/>
      <c r="I2" s="30"/>
    </row>
    <row r="3" spans="1:13" s="27" customFormat="1">
      <c r="A3" s="43"/>
      <c r="B3" s="43"/>
    </row>
    <row r="4" spans="1:13" s="5" customFormat="1">
      <c r="A4" s="4">
        <v>1</v>
      </c>
      <c r="B4" s="65" t="s">
        <v>50</v>
      </c>
    </row>
    <row r="5" spans="1:13" s="27" customFormat="1">
      <c r="A5" s="43"/>
      <c r="B5" s="43"/>
    </row>
    <row r="6" spans="1:13" s="27" customFormat="1" ht="14.1">
      <c r="A6" s="43"/>
      <c r="B6" s="43"/>
      <c r="C6" s="67" t="s">
        <v>59</v>
      </c>
      <c r="D6" s="59" t="s">
        <v>26</v>
      </c>
      <c r="E6" s="59" t="s">
        <v>27</v>
      </c>
      <c r="F6" s="61" t="s">
        <v>28</v>
      </c>
      <c r="G6" s="59" t="s">
        <v>29</v>
      </c>
      <c r="H6" s="59" t="s">
        <v>30</v>
      </c>
      <c r="I6" s="59" t="s">
        <v>31</v>
      </c>
      <c r="K6" s="61" t="s">
        <v>64</v>
      </c>
      <c r="L6"/>
      <c r="M6"/>
    </row>
    <row r="7" spans="1:13" s="27" customFormat="1">
      <c r="A7" s="43"/>
      <c r="B7" s="43"/>
      <c r="C7" t="s">
        <v>23</v>
      </c>
      <c r="E7"/>
      <c r="F7" s="63">
        <f>Assumptions!E9</f>
        <v>6.6455708735480143E-3</v>
      </c>
      <c r="G7"/>
      <c r="K7" s="74">
        <v>1</v>
      </c>
      <c r="L7"/>
      <c r="M7"/>
    </row>
    <row r="8" spans="1:13" s="27" customFormat="1">
      <c r="A8" s="43"/>
      <c r="B8" s="43"/>
      <c r="C8" t="s">
        <v>88</v>
      </c>
      <c r="E8"/>
      <c r="F8" s="63">
        <f>Assumptions!E10</f>
        <v>-1</v>
      </c>
      <c r="G8"/>
      <c r="K8" s="74">
        <v>1</v>
      </c>
      <c r="L8"/>
      <c r="M8"/>
    </row>
    <row r="9" spans="1:13" s="27" customFormat="1">
      <c r="A9" s="43"/>
      <c r="B9" s="43"/>
      <c r="C9" t="s">
        <v>42</v>
      </c>
      <c r="F9" s="63">
        <f>Assumptions!E11</f>
        <v>0.59384309020721626</v>
      </c>
      <c r="K9" s="74">
        <v>1</v>
      </c>
      <c r="L9"/>
      <c r="M9"/>
    </row>
    <row r="10" spans="1:13" s="27" customFormat="1">
      <c r="A10" s="43"/>
      <c r="B10" s="43"/>
      <c r="C10" t="s">
        <v>44</v>
      </c>
      <c r="F10" s="63">
        <f>Assumptions!E12</f>
        <v>0.23775141512678483</v>
      </c>
      <c r="K10" s="74">
        <v>1</v>
      </c>
      <c r="L10"/>
      <c r="M10"/>
    </row>
    <row r="11" spans="1:13" s="27" customFormat="1">
      <c r="A11" s="43"/>
      <c r="B11" s="43"/>
      <c r="M11"/>
    </row>
    <row r="12" spans="1:13" s="5" customFormat="1">
      <c r="A12" s="4">
        <v>2</v>
      </c>
      <c r="B12" s="65" t="s">
        <v>89</v>
      </c>
    </row>
    <row r="13" spans="1:13" s="27" customFormat="1">
      <c r="A13" s="43"/>
      <c r="B13" s="43"/>
    </row>
    <row r="14" spans="1:13" s="5" customFormat="1">
      <c r="A14"/>
      <c r="B14" s="4" t="s">
        <v>90</v>
      </c>
      <c r="C14" s="5" t="s">
        <v>91</v>
      </c>
    </row>
    <row r="15" spans="1:13" s="27" customFormat="1">
      <c r="A15" s="43"/>
      <c r="B15" s="43"/>
    </row>
    <row r="16" spans="1:13" s="27" customFormat="1" ht="14.1">
      <c r="A16" s="43"/>
      <c r="B16" s="43"/>
      <c r="C16" s="68" t="s">
        <v>25</v>
      </c>
    </row>
    <row r="17" spans="1:13" s="27" customFormat="1">
      <c r="A17" s="43"/>
      <c r="B17" s="43"/>
      <c r="M17"/>
    </row>
    <row r="18" spans="1:13" s="27" customFormat="1" ht="14.1">
      <c r="A18" s="43"/>
      <c r="B18" s="43"/>
      <c r="C18" s="67" t="s">
        <v>59</v>
      </c>
      <c r="D18" s="59" t="s">
        <v>26</v>
      </c>
      <c r="E18" s="59" t="s">
        <v>27</v>
      </c>
      <c r="F18" s="61" t="s">
        <v>28</v>
      </c>
      <c r="G18" s="59" t="s">
        <v>29</v>
      </c>
      <c r="H18" s="59" t="s">
        <v>30</v>
      </c>
      <c r="I18" s="59" t="s">
        <v>31</v>
      </c>
      <c r="K18" s="61" t="s">
        <v>64</v>
      </c>
      <c r="M18"/>
    </row>
    <row r="19" spans="1:13">
      <c r="C19" t="s">
        <v>23</v>
      </c>
      <c r="D19" s="33"/>
      <c r="E19" s="33"/>
      <c r="F19" s="62">
        <f>Projections_Baseline!F13*Assumptions!D17*Assumptions!$E$25</f>
        <v>52.961363999999996</v>
      </c>
      <c r="G19" s="33"/>
      <c r="H19" s="33"/>
      <c r="I19" s="33"/>
      <c r="K19" s="73">
        <v>2</v>
      </c>
      <c r="M19"/>
    </row>
    <row r="20" spans="1:13" s="27" customFormat="1">
      <c r="A20" s="43"/>
      <c r="B20" s="43"/>
      <c r="C20" t="s">
        <v>88</v>
      </c>
      <c r="D20" s="33"/>
      <c r="E20" s="33"/>
      <c r="F20" s="62">
        <f>Projections_Baseline!F26*Assumptions!D18*Assumptions!$E$25</f>
        <v>58.035762000000005</v>
      </c>
      <c r="G20" s="33"/>
      <c r="H20" s="33"/>
      <c r="I20" s="33"/>
      <c r="K20" s="73">
        <v>2</v>
      </c>
      <c r="M20"/>
    </row>
    <row r="21" spans="1:13" s="27" customFormat="1">
      <c r="A21" s="43"/>
      <c r="B21" s="43"/>
      <c r="C21" t="s">
        <v>42</v>
      </c>
      <c r="F21" s="62">
        <f>Projections_Baseline!F39*Assumptions!D19*Assumptions!$E$25</f>
        <v>32.173388999999993</v>
      </c>
      <c r="K21" s="73">
        <v>2</v>
      </c>
      <c r="L21" s="33"/>
      <c r="M21"/>
    </row>
    <row r="22" spans="1:13" s="27" customFormat="1">
      <c r="A22" s="43"/>
      <c r="B22" s="43"/>
      <c r="C22" t="s">
        <v>44</v>
      </c>
      <c r="F22" s="62">
        <f>Projections_Baseline!F52*Assumptions!D20*Assumptions!$E$25</f>
        <v>67.289075999999994</v>
      </c>
      <c r="K22" s="73">
        <v>2</v>
      </c>
      <c r="L22" s="31"/>
      <c r="M22"/>
    </row>
    <row r="23" spans="1:13" s="27" customFormat="1" ht="14.1">
      <c r="A23" s="43"/>
      <c r="B23" s="43"/>
      <c r="C23" s="69" t="s">
        <v>92</v>
      </c>
      <c r="F23" s="70">
        <f>SUM(F19:F22)</f>
        <v>210.45959099999999</v>
      </c>
      <c r="K23" s="31"/>
      <c r="L23" s="31"/>
      <c r="M23"/>
    </row>
    <row r="24" spans="1:13" s="27" customFormat="1">
      <c r="A24" s="43"/>
      <c r="B24" s="43"/>
      <c r="C24"/>
      <c r="F24"/>
      <c r="K24" s="31"/>
      <c r="L24" s="31"/>
      <c r="M24"/>
    </row>
    <row r="25" spans="1:13" s="5" customFormat="1">
      <c r="A25"/>
      <c r="B25" s="4" t="s">
        <v>39</v>
      </c>
      <c r="C25" s="5" t="s">
        <v>93</v>
      </c>
      <c r="L25" s="60"/>
    </row>
    <row r="26" spans="1:13" s="27" customFormat="1">
      <c r="A26" s="43"/>
      <c r="B26" s="43"/>
    </row>
    <row r="27" spans="1:13" s="27" customFormat="1" ht="14.1">
      <c r="A27" s="43"/>
      <c r="B27" s="43"/>
      <c r="C27" s="68" t="s">
        <v>25</v>
      </c>
    </row>
    <row r="28" spans="1:13" customFormat="1"/>
    <row r="29" spans="1:13" s="27" customFormat="1" ht="14.1">
      <c r="A29" s="43"/>
      <c r="B29" s="43"/>
      <c r="C29" s="67" t="s">
        <v>59</v>
      </c>
      <c r="D29" s="59" t="s">
        <v>26</v>
      </c>
      <c r="E29" s="59" t="s">
        <v>27</v>
      </c>
      <c r="F29" s="61" t="s">
        <v>28</v>
      </c>
      <c r="G29" s="59" t="s">
        <v>29</v>
      </c>
      <c r="H29" s="59" t="s">
        <v>30</v>
      </c>
      <c r="I29" s="59" t="s">
        <v>31</v>
      </c>
      <c r="K29" s="61" t="s">
        <v>64</v>
      </c>
      <c r="L29"/>
      <c r="M29"/>
    </row>
    <row r="30" spans="1:13" s="27" customFormat="1">
      <c r="A30" s="43"/>
      <c r="B30" s="43"/>
      <c r="C30" t="s">
        <v>23</v>
      </c>
      <c r="F30" s="62">
        <f>F19*F7</f>
        <v>0.35195849802177431</v>
      </c>
      <c r="K30" s="73" t="s">
        <v>65</v>
      </c>
      <c r="L30"/>
      <c r="M30"/>
    </row>
    <row r="31" spans="1:13" s="27" customFormat="1">
      <c r="A31" s="43"/>
      <c r="B31" s="43"/>
      <c r="C31" t="s">
        <v>88</v>
      </c>
      <c r="F31" s="62">
        <f>F20*F8</f>
        <v>-58.035762000000005</v>
      </c>
      <c r="K31" s="73" t="s">
        <v>65</v>
      </c>
      <c r="L31"/>
      <c r="M31"/>
    </row>
    <row r="32" spans="1:13" s="27" customFormat="1">
      <c r="A32" s="43"/>
      <c r="B32" s="43"/>
      <c r="C32" t="s">
        <v>42</v>
      </c>
      <c r="F32" s="62">
        <f>F21*F9</f>
        <v>19.105944746198855</v>
      </c>
      <c r="K32" s="73" t="s">
        <v>65</v>
      </c>
      <c r="L32"/>
      <c r="M32"/>
    </row>
    <row r="33" spans="1:13" s="27" customFormat="1">
      <c r="A33" s="43"/>
      <c r="B33" s="43"/>
      <c r="C33" t="s">
        <v>44</v>
      </c>
      <c r="F33" s="62">
        <f>F22*F10</f>
        <v>15.998073041573772</v>
      </c>
      <c r="K33" s="73" t="s">
        <v>65</v>
      </c>
      <c r="L33"/>
      <c r="M33"/>
    </row>
    <row r="34" spans="1:13" s="27" customFormat="1" ht="14.1">
      <c r="A34" s="43"/>
      <c r="B34" s="43"/>
      <c r="C34" s="69" t="s">
        <v>92</v>
      </c>
      <c r="F34" s="70">
        <f>SUM(F30:F33)</f>
        <v>-22.579785714205602</v>
      </c>
      <c r="K34" s="43"/>
      <c r="L34"/>
      <c r="M34"/>
    </row>
    <row r="35" spans="1:13" s="27" customFormat="1">
      <c r="A35" s="43"/>
      <c r="B35" s="43"/>
      <c r="D35" s="33"/>
      <c r="G35" s="45"/>
      <c r="M35"/>
    </row>
    <row r="36" spans="1:13" s="5" customFormat="1">
      <c r="A36" s="4">
        <v>3</v>
      </c>
      <c r="B36" s="65" t="s">
        <v>94</v>
      </c>
    </row>
    <row r="37" spans="1:13" customFormat="1"/>
    <row r="38" spans="1:13" s="5" customFormat="1">
      <c r="A38"/>
      <c r="B38" s="4" t="s">
        <v>22</v>
      </c>
      <c r="C38" s="5" t="s">
        <v>95</v>
      </c>
      <c r="L38" s="60"/>
    </row>
    <row r="39" spans="1:13" customFormat="1"/>
    <row r="40" spans="1:13" customFormat="1" ht="14.1">
      <c r="C40" s="68" t="s">
        <v>25</v>
      </c>
    </row>
    <row r="41" spans="1:13" customFormat="1"/>
    <row r="42" spans="1:13" customFormat="1" ht="14.1">
      <c r="C42" s="67" t="s">
        <v>59</v>
      </c>
      <c r="D42" s="59" t="s">
        <v>26</v>
      </c>
      <c r="E42" s="59" t="s">
        <v>27</v>
      </c>
      <c r="F42" s="59" t="s">
        <v>28</v>
      </c>
      <c r="G42" s="59" t="s">
        <v>29</v>
      </c>
      <c r="H42" s="59" t="s">
        <v>30</v>
      </c>
      <c r="I42" s="59" t="s">
        <v>31</v>
      </c>
      <c r="K42" s="61" t="s">
        <v>64</v>
      </c>
    </row>
    <row r="43" spans="1:13" customFormat="1">
      <c r="C43" t="s">
        <v>23</v>
      </c>
      <c r="F43" s="62">
        <f>F30*Assumptions!$E$26</f>
        <v>0.28156679841741944</v>
      </c>
      <c r="K43" s="73" t="s">
        <v>69</v>
      </c>
    </row>
    <row r="44" spans="1:13" customFormat="1">
      <c r="C44" t="s">
        <v>88</v>
      </c>
      <c r="F44" s="62">
        <f>F31*Assumptions!$E$26</f>
        <v>-46.428609600000009</v>
      </c>
      <c r="K44" s="73" t="s">
        <v>69</v>
      </c>
    </row>
    <row r="45" spans="1:13" customFormat="1">
      <c r="C45" t="s">
        <v>42</v>
      </c>
      <c r="F45" s="62">
        <f>F32*Assumptions!$E$26</f>
        <v>15.284755796959084</v>
      </c>
      <c r="K45" s="73" t="s">
        <v>69</v>
      </c>
    </row>
    <row r="46" spans="1:13" customFormat="1">
      <c r="C46" t="s">
        <v>44</v>
      </c>
      <c r="F46" s="62">
        <f>F33*Assumptions!$E$26</f>
        <v>12.798458433259018</v>
      </c>
      <c r="K46" s="73" t="s">
        <v>69</v>
      </c>
    </row>
    <row r="47" spans="1:13" customFormat="1" ht="14.1">
      <c r="C47" s="69" t="s">
        <v>92</v>
      </c>
      <c r="F47" s="62">
        <f>F34*Assumptions!$E$26</f>
        <v>-18.063828571364482</v>
      </c>
    </row>
    <row r="48" spans="1:13" customFormat="1"/>
    <row r="49" spans="1:16" s="5" customFormat="1">
      <c r="A49"/>
      <c r="B49" s="4" t="s">
        <v>39</v>
      </c>
      <c r="C49" s="5" t="s">
        <v>96</v>
      </c>
      <c r="L49" s="60"/>
    </row>
    <row r="50" spans="1:16" customFormat="1"/>
    <row r="51" spans="1:16" customFormat="1" ht="14.1">
      <c r="C51" s="68" t="s">
        <v>25</v>
      </c>
    </row>
    <row r="52" spans="1:16" customFormat="1"/>
    <row r="53" spans="1:16" customFormat="1" ht="14.1">
      <c r="C53" s="67" t="s">
        <v>59</v>
      </c>
      <c r="D53" s="59" t="s">
        <v>26</v>
      </c>
      <c r="E53" s="59" t="s">
        <v>27</v>
      </c>
      <c r="F53" s="59" t="s">
        <v>28</v>
      </c>
      <c r="G53" s="59" t="s">
        <v>29</v>
      </c>
      <c r="H53" s="59" t="s">
        <v>30</v>
      </c>
      <c r="I53" s="59" t="s">
        <v>31</v>
      </c>
      <c r="K53" s="61" t="s">
        <v>64</v>
      </c>
    </row>
    <row r="54" spans="1:16" customFormat="1">
      <c r="C54" t="s">
        <v>23</v>
      </c>
      <c r="F54" s="62">
        <f>F30*Assumptions!$E$27</f>
        <v>0.246370948615242</v>
      </c>
      <c r="K54" s="73" t="s">
        <v>71</v>
      </c>
    </row>
    <row r="55" spans="1:16" customFormat="1">
      <c r="C55" t="s">
        <v>88</v>
      </c>
      <c r="F55" s="62">
        <f>F31*Assumptions!$E$27</f>
        <v>-40.6250334</v>
      </c>
      <c r="K55" s="73" t="s">
        <v>71</v>
      </c>
    </row>
    <row r="56" spans="1:16" customFormat="1">
      <c r="C56" t="s">
        <v>42</v>
      </c>
      <c r="F56" s="62">
        <f>F32*Assumptions!$E$27</f>
        <v>13.374161322339198</v>
      </c>
      <c r="K56" s="73" t="s">
        <v>71</v>
      </c>
    </row>
    <row r="57" spans="1:16" customFormat="1">
      <c r="C57" t="s">
        <v>44</v>
      </c>
      <c r="F57" s="62">
        <f>F33*Assumptions!$E$27</f>
        <v>11.19865112910164</v>
      </c>
      <c r="K57" s="73" t="s">
        <v>71</v>
      </c>
    </row>
    <row r="58" spans="1:16" customFormat="1" ht="14.1">
      <c r="C58" s="69" t="s">
        <v>92</v>
      </c>
      <c r="F58" s="62">
        <f>F34*Assumptions!$E$27</f>
        <v>-15.80584999994392</v>
      </c>
    </row>
    <row r="59" spans="1:16" customFormat="1" ht="12.6" customHeight="1"/>
    <row r="60" spans="1:16" s="5" customFormat="1">
      <c r="A60" s="4">
        <v>4</v>
      </c>
      <c r="B60" s="65" t="s">
        <v>97</v>
      </c>
    </row>
    <row r="61" spans="1:16" customFormat="1"/>
    <row r="62" spans="1:16" ht="14.1">
      <c r="D62" s="59" t="s">
        <v>26</v>
      </c>
      <c r="E62" s="59" t="s">
        <v>27</v>
      </c>
      <c r="F62" s="59" t="s">
        <v>28</v>
      </c>
      <c r="G62" s="59" t="s">
        <v>29</v>
      </c>
      <c r="H62" s="59" t="s">
        <v>30</v>
      </c>
      <c r="I62" s="59" t="s">
        <v>31</v>
      </c>
      <c r="K62" s="61" t="s">
        <v>64</v>
      </c>
      <c r="L62"/>
      <c r="M62"/>
      <c r="N62"/>
      <c r="O62"/>
      <c r="P62"/>
    </row>
    <row r="63" spans="1:16">
      <c r="C63" s="26" t="s">
        <v>32</v>
      </c>
      <c r="E63" s="38"/>
      <c r="F63" s="62">
        <f>Projections_Baseline!F65+Scenario_1_Eastend!F34</f>
        <v>459.59462928579433</v>
      </c>
      <c r="G63" s="46">
        <f>F63*(1+Assumptions!F42)</f>
        <v>471.08449501793916</v>
      </c>
      <c r="H63" s="46">
        <f>G63*(1+Assumptions!G42)</f>
        <v>480.50618491829795</v>
      </c>
      <c r="I63" s="46">
        <f>H63*(1+Assumptions!H42)</f>
        <v>487.71377769207237</v>
      </c>
      <c r="L63"/>
      <c r="M63"/>
      <c r="N63"/>
      <c r="O63"/>
      <c r="P63"/>
    </row>
    <row r="64" spans="1:16">
      <c r="C64" s="26" t="s">
        <v>33</v>
      </c>
      <c r="E64" s="38"/>
      <c r="F64" s="62">
        <f>Projections_Baseline!F66</f>
        <v>55.515743999999998</v>
      </c>
      <c r="G64" s="46">
        <f>F64*(1+Assumptions!F43)</f>
        <v>56.626058880000002</v>
      </c>
      <c r="H64" s="46">
        <f>G64*(1+Assumptions!G43)</f>
        <v>57.758580057600007</v>
      </c>
      <c r="I64" s="46">
        <f>H64*(1+Assumptions!H43)</f>
        <v>58.913751658752005</v>
      </c>
      <c r="L64"/>
      <c r="M64"/>
      <c r="N64"/>
      <c r="O64"/>
      <c r="P64"/>
    </row>
    <row r="65" spans="1:16" ht="14.1">
      <c r="C65" s="34" t="s">
        <v>34</v>
      </c>
      <c r="D65" s="42"/>
      <c r="E65" s="42"/>
      <c r="F65" s="70">
        <f>SUM(F63:F64)</f>
        <v>515.11037328579437</v>
      </c>
      <c r="G65" s="47">
        <f>SUM(G63:G64)</f>
        <v>527.71055389793912</v>
      </c>
      <c r="H65" s="47">
        <f t="shared" ref="H65:I65" si="0">SUM(H63:H64)</f>
        <v>538.26476497589795</v>
      </c>
      <c r="I65" s="47">
        <f t="shared" si="0"/>
        <v>546.62752935082437</v>
      </c>
      <c r="L65"/>
      <c r="M65"/>
      <c r="N65"/>
      <c r="O65"/>
      <c r="P65"/>
    </row>
    <row r="66" spans="1:16">
      <c r="E66" s="38"/>
      <c r="F66" s="38"/>
      <c r="G66" s="38"/>
      <c r="H66" s="38"/>
      <c r="I66" s="38"/>
      <c r="L66"/>
      <c r="M66"/>
      <c r="N66"/>
      <c r="O66"/>
      <c r="P66"/>
    </row>
    <row r="67" spans="1:16">
      <c r="C67" s="26" t="s">
        <v>98</v>
      </c>
      <c r="E67" s="38"/>
      <c r="F67" s="62">
        <f>Projections_Baseline!F69+Scenario_1_Eastend!F47</f>
        <v>379.72632782863553</v>
      </c>
      <c r="G67" s="46">
        <f>F67*(1+Assumptions!F46)</f>
        <v>387.01707332294535</v>
      </c>
      <c r="H67" s="46">
        <f>G67*(1+Assumptions!G46)</f>
        <v>392.97713625211873</v>
      </c>
      <c r="I67" s="46">
        <f>H67*(1+Assumptions!H46)</f>
        <v>397.69286188714415</v>
      </c>
      <c r="L67"/>
      <c r="M67"/>
      <c r="N67"/>
      <c r="O67"/>
      <c r="P67"/>
    </row>
    <row r="68" spans="1:16">
      <c r="C68" s="26" t="s">
        <v>99</v>
      </c>
      <c r="E68" s="38"/>
      <c r="F68" s="62">
        <f>Projections_Baseline!F70+Scenario_1_Eastend!F58</f>
        <v>138.26464000005609</v>
      </c>
      <c r="G68" s="46">
        <f>F68*(1+Assumptions!F47)</f>
        <v>141.02993280005722</v>
      </c>
      <c r="H68" s="46">
        <f>G68*(1+Assumptions!G47)</f>
        <v>143.85053145605838</v>
      </c>
      <c r="I68" s="46">
        <f>H68*(1+Assumptions!H47)</f>
        <v>146.72754208517955</v>
      </c>
      <c r="L68"/>
      <c r="M68"/>
      <c r="N68"/>
      <c r="O68"/>
      <c r="P68"/>
    </row>
    <row r="69" spans="1:16">
      <c r="C69" s="26" t="s">
        <v>100</v>
      </c>
      <c r="E69" s="38"/>
      <c r="F69" s="62">
        <f>Assumptions!D32</f>
        <v>1.5</v>
      </c>
      <c r="G69" s="46"/>
      <c r="H69" s="46"/>
      <c r="I69" s="46"/>
      <c r="K69" s="72" t="s">
        <v>73</v>
      </c>
      <c r="L69"/>
      <c r="M69"/>
      <c r="N69"/>
      <c r="O69"/>
      <c r="P69"/>
    </row>
    <row r="70" spans="1:16">
      <c r="C70" s="26" t="s">
        <v>101</v>
      </c>
      <c r="E70" s="38"/>
      <c r="F70" s="62">
        <f>Assumptions!D33</f>
        <v>1.5</v>
      </c>
      <c r="G70" s="46"/>
      <c r="H70" s="46"/>
      <c r="I70" s="46"/>
      <c r="K70" s="72" t="s">
        <v>75</v>
      </c>
      <c r="L70"/>
      <c r="M70"/>
      <c r="N70"/>
      <c r="O70"/>
      <c r="P70"/>
    </row>
    <row r="71" spans="1:16" ht="14.1">
      <c r="C71" s="34" t="s">
        <v>37</v>
      </c>
      <c r="D71" s="42"/>
      <c r="E71" s="42"/>
      <c r="F71" s="70">
        <f>SUM(F67:F70)</f>
        <v>520.99096782869162</v>
      </c>
      <c r="G71" s="47">
        <f>SUM(G67:G70)</f>
        <v>528.04700612300257</v>
      </c>
      <c r="H71" s="47">
        <f t="shared" ref="H71:I71" si="1">SUM(H67:H70)</f>
        <v>536.82766770817716</v>
      </c>
      <c r="I71" s="47">
        <f t="shared" si="1"/>
        <v>544.4204039723237</v>
      </c>
      <c r="L71"/>
      <c r="M71"/>
      <c r="N71"/>
      <c r="O71"/>
      <c r="P71"/>
    </row>
    <row r="72" spans="1:16">
      <c r="G72" s="46"/>
      <c r="H72" s="46"/>
      <c r="I72" s="46"/>
      <c r="L72"/>
      <c r="M72"/>
      <c r="N72"/>
      <c r="O72"/>
      <c r="P72"/>
    </row>
    <row r="73" spans="1:16" ht="14.1">
      <c r="C73" s="34" t="s">
        <v>102</v>
      </c>
      <c r="D73" s="41"/>
      <c r="E73" s="41"/>
      <c r="F73" s="70">
        <f>F65-F71</f>
        <v>-5.8805945428972564</v>
      </c>
      <c r="G73" s="47">
        <f>G65-G71</f>
        <v>-0.33645222506345362</v>
      </c>
      <c r="H73" s="47">
        <f>H65-H71</f>
        <v>1.4370972677207874</v>
      </c>
      <c r="I73" s="47">
        <f>I65-I71</f>
        <v>2.2071253785006775</v>
      </c>
      <c r="L73"/>
      <c r="M73"/>
      <c r="N73"/>
      <c r="O73"/>
      <c r="P73"/>
    </row>
    <row r="74" spans="1:16">
      <c r="C74" s="40"/>
      <c r="E74" s="40"/>
      <c r="F74" s="40"/>
      <c r="G74" s="40"/>
      <c r="H74" s="40"/>
      <c r="I74" s="40"/>
      <c r="J74" s="40"/>
      <c r="L74"/>
      <c r="M74"/>
      <c r="N74"/>
      <c r="O74"/>
      <c r="P74"/>
    </row>
    <row r="75" spans="1:16" s="5" customFormat="1">
      <c r="A75" s="4" t="s">
        <v>2</v>
      </c>
      <c r="B75" s="65" t="s">
        <v>3</v>
      </c>
    </row>
    <row r="76" spans="1:16">
      <c r="C76" s="44"/>
      <c r="D76" s="44"/>
      <c r="E76" s="44"/>
      <c r="F76" s="44"/>
      <c r="G76" s="44"/>
      <c r="H76" s="44"/>
      <c r="I76" s="44"/>
      <c r="J76" s="44"/>
    </row>
    <row r="77" spans="1:16">
      <c r="C77" s="44"/>
      <c r="D77" s="44"/>
      <c r="E77" s="44"/>
      <c r="F77" s="44"/>
      <c r="G77" s="44"/>
      <c r="H77" s="44"/>
      <c r="I77" s="44"/>
      <c r="J77" s="44"/>
    </row>
    <row r="78" spans="1:16">
      <c r="C78" s="44"/>
      <c r="D78" s="44"/>
      <c r="E78" s="44"/>
      <c r="F78" s="44"/>
      <c r="G78" s="44"/>
      <c r="H78" s="44"/>
      <c r="I78" s="44"/>
      <c r="J78" s="44"/>
    </row>
    <row r="79" spans="1:16">
      <c r="C79" s="44"/>
      <c r="D79" s="44"/>
      <c r="E79" s="44"/>
      <c r="F79" s="44"/>
      <c r="G79" s="44"/>
      <c r="H79" s="44"/>
      <c r="I79" s="44"/>
      <c r="J79" s="4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AD5F-F748-4392-A8CE-CDA540AD667E}">
  <sheetPr>
    <tabColor theme="3"/>
    <pageSetUpPr autoPageBreaks="0"/>
  </sheetPr>
  <dimension ref="A1:P79"/>
  <sheetViews>
    <sheetView showGridLines="0" zoomScale="90" zoomScaleNormal="90" workbookViewId="0">
      <selection activeCell="G63" sqref="G63"/>
    </sheetView>
  </sheetViews>
  <sheetFormatPr defaultColWidth="8.375" defaultRowHeight="13.5"/>
  <cols>
    <col min="1" max="2" width="3.375" style="26" customWidth="1"/>
    <col min="3" max="3" width="26.625" style="26" customWidth="1"/>
    <col min="4" max="9" width="11.875" style="26" customWidth="1"/>
    <col min="10" max="11" width="9.875" style="26" customWidth="1"/>
    <col min="12" max="12" width="13.375" style="26" customWidth="1"/>
    <col min="13" max="13" width="47.125" style="26" customWidth="1"/>
    <col min="14" max="14" width="9.75" style="26" customWidth="1"/>
    <col min="15" max="15" width="13.375" style="26" customWidth="1"/>
    <col min="16" max="17" width="9.875" style="26" customWidth="1"/>
    <col min="18" max="16384" width="8.375" style="26"/>
  </cols>
  <sheetData>
    <row r="1" spans="1:12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46010.520375694447</v>
      </c>
    </row>
    <row r="2" spans="1:12" s="27" customFormat="1" ht="14.1">
      <c r="A2" s="3"/>
      <c r="C2" s="28" t="s">
        <v>87</v>
      </c>
      <c r="D2" s="29"/>
      <c r="E2" s="29"/>
      <c r="F2" s="29"/>
      <c r="G2" s="29"/>
      <c r="H2" s="29"/>
      <c r="I2" s="30"/>
    </row>
    <row r="3" spans="1:12" s="27" customFormat="1">
      <c r="A3" s="43"/>
      <c r="B3" s="43"/>
    </row>
    <row r="4" spans="1:12" s="5" customFormat="1">
      <c r="A4" s="4">
        <v>1</v>
      </c>
      <c r="B4" s="65" t="s">
        <v>103</v>
      </c>
    </row>
    <row r="5" spans="1:12" s="27" customFormat="1">
      <c r="A5" s="43"/>
      <c r="B5" s="43"/>
    </row>
    <row r="6" spans="1:12" s="27" customFormat="1" ht="14.1">
      <c r="A6" s="43"/>
      <c r="B6" s="43"/>
      <c r="C6" s="67" t="s">
        <v>59</v>
      </c>
      <c r="D6" s="59" t="s">
        <v>26</v>
      </c>
      <c r="E6" s="59" t="s">
        <v>27</v>
      </c>
      <c r="F6" s="61" t="s">
        <v>28</v>
      </c>
      <c r="G6" s="59" t="s">
        <v>29</v>
      </c>
      <c r="H6" s="59" t="s">
        <v>30</v>
      </c>
      <c r="I6" s="59" t="s">
        <v>31</v>
      </c>
      <c r="K6" s="61" t="s">
        <v>64</v>
      </c>
      <c r="L6"/>
    </row>
    <row r="7" spans="1:12" s="27" customFormat="1">
      <c r="A7" s="43"/>
      <c r="B7" s="43"/>
      <c r="C7" t="s">
        <v>23</v>
      </c>
      <c r="E7"/>
      <c r="F7" s="63">
        <f>Assumptions!D9</f>
        <v>-1</v>
      </c>
      <c r="G7"/>
      <c r="K7" s="74">
        <v>1</v>
      </c>
      <c r="L7"/>
    </row>
    <row r="8" spans="1:12" s="27" customFormat="1">
      <c r="A8" s="43"/>
      <c r="B8" s="43"/>
      <c r="C8" t="s">
        <v>88</v>
      </c>
      <c r="E8"/>
      <c r="F8" s="63">
        <f>Assumptions!D10</f>
        <v>2.0926016607453558E-2</v>
      </c>
      <c r="G8"/>
      <c r="K8" s="74">
        <v>1</v>
      </c>
      <c r="L8"/>
    </row>
    <row r="9" spans="1:12" s="27" customFormat="1">
      <c r="A9" s="43"/>
      <c r="B9" s="43"/>
      <c r="C9" t="s">
        <v>42</v>
      </c>
      <c r="F9" s="63">
        <f>Assumptions!D11</f>
        <v>0</v>
      </c>
      <c r="K9" s="74">
        <v>1</v>
      </c>
      <c r="L9"/>
    </row>
    <row r="10" spans="1:12" s="27" customFormat="1">
      <c r="A10" s="43"/>
      <c r="B10" s="43"/>
      <c r="C10" t="s">
        <v>44</v>
      </c>
      <c r="F10" s="63">
        <f>Assumptions!D12</f>
        <v>0.50269268584792293</v>
      </c>
      <c r="K10" s="74">
        <v>1</v>
      </c>
      <c r="L10"/>
    </row>
    <row r="11" spans="1:12" s="27" customFormat="1">
      <c r="A11" s="43"/>
      <c r="B11" s="43"/>
    </row>
    <row r="12" spans="1:12" s="5" customFormat="1">
      <c r="A12" s="4">
        <v>2</v>
      </c>
      <c r="B12" s="65" t="s">
        <v>89</v>
      </c>
    </row>
    <row r="13" spans="1:12" s="27" customFormat="1">
      <c r="A13" s="43"/>
      <c r="B13" s="43"/>
    </row>
    <row r="14" spans="1:12" s="5" customFormat="1">
      <c r="A14"/>
      <c r="B14" s="4" t="s">
        <v>90</v>
      </c>
      <c r="C14" s="5" t="s">
        <v>91</v>
      </c>
    </row>
    <row r="15" spans="1:12" s="27" customFormat="1">
      <c r="A15" s="43"/>
      <c r="B15" s="43"/>
    </row>
    <row r="16" spans="1:12" s="27" customFormat="1" ht="14.1">
      <c r="A16" s="43"/>
      <c r="B16" s="43"/>
      <c r="C16" s="68" t="s">
        <v>25</v>
      </c>
    </row>
    <row r="17" spans="1:13" s="27" customFormat="1">
      <c r="A17" s="43"/>
      <c r="B17" s="43"/>
    </row>
    <row r="18" spans="1:13" s="27" customFormat="1" ht="14.1">
      <c r="A18" s="43"/>
      <c r="B18" s="43"/>
      <c r="C18" s="67" t="s">
        <v>59</v>
      </c>
      <c r="D18" s="59" t="s">
        <v>26</v>
      </c>
      <c r="E18" s="59" t="s">
        <v>27</v>
      </c>
      <c r="F18" s="61" t="s">
        <v>28</v>
      </c>
      <c r="G18" s="59" t="s">
        <v>29</v>
      </c>
      <c r="H18" s="59" t="s">
        <v>30</v>
      </c>
      <c r="I18" s="59" t="s">
        <v>31</v>
      </c>
      <c r="K18" s="61" t="s">
        <v>64</v>
      </c>
    </row>
    <row r="19" spans="1:13">
      <c r="C19" t="s">
        <v>23</v>
      </c>
      <c r="D19" s="33"/>
      <c r="E19" s="33"/>
      <c r="F19" s="62">
        <f>Projections_Baseline!F13*Assumptions!D17</f>
        <v>52.961363999999996</v>
      </c>
      <c r="G19" s="33"/>
      <c r="H19" s="33"/>
      <c r="I19" s="33"/>
      <c r="K19" s="73">
        <v>2</v>
      </c>
    </row>
    <row r="20" spans="1:13" s="27" customFormat="1">
      <c r="A20" s="43"/>
      <c r="B20" s="43"/>
      <c r="C20" t="s">
        <v>88</v>
      </c>
      <c r="D20" s="33"/>
      <c r="E20" s="33"/>
      <c r="F20" s="62">
        <f>Projections_Baseline!F26*Assumptions!D18</f>
        <v>58.035762000000005</v>
      </c>
      <c r="G20" s="33"/>
      <c r="H20" s="33"/>
      <c r="I20" s="33"/>
      <c r="K20" s="73">
        <v>2</v>
      </c>
    </row>
    <row r="21" spans="1:13" s="27" customFormat="1">
      <c r="A21" s="43"/>
      <c r="B21" s="43"/>
      <c r="C21" t="s">
        <v>42</v>
      </c>
      <c r="F21" s="62">
        <f>Projections_Baseline!F39*Assumptions!D19</f>
        <v>32.173388999999993</v>
      </c>
      <c r="K21" s="73">
        <v>2</v>
      </c>
      <c r="L21" s="33"/>
      <c r="M21" s="33"/>
    </row>
    <row r="22" spans="1:13" s="27" customFormat="1">
      <c r="A22" s="43"/>
      <c r="B22" s="43"/>
      <c r="C22" t="s">
        <v>44</v>
      </c>
      <c r="F22" s="62">
        <f>Projections_Baseline!F52*Assumptions!D20</f>
        <v>67.289075999999994</v>
      </c>
      <c r="K22" s="73">
        <v>2</v>
      </c>
      <c r="L22" s="31"/>
      <c r="M22" s="33"/>
    </row>
    <row r="23" spans="1:13" s="27" customFormat="1" ht="14.1">
      <c r="A23" s="43"/>
      <c r="B23" s="43"/>
      <c r="C23" s="69" t="s">
        <v>92</v>
      </c>
      <c r="F23" s="70">
        <f>SUM(F19:F22)</f>
        <v>210.45959099999999</v>
      </c>
      <c r="K23" s="31"/>
      <c r="L23" s="31"/>
      <c r="M23" s="33"/>
    </row>
    <row r="24" spans="1:13" s="27" customFormat="1">
      <c r="A24" s="43"/>
      <c r="B24" s="43"/>
      <c r="C24"/>
      <c r="F24"/>
      <c r="K24" s="31"/>
      <c r="L24" s="31"/>
      <c r="M24" s="33"/>
    </row>
    <row r="25" spans="1:13" s="5" customFormat="1">
      <c r="A25"/>
      <c r="B25" s="4" t="s">
        <v>39</v>
      </c>
      <c r="C25" s="5" t="s">
        <v>93</v>
      </c>
      <c r="L25" s="60"/>
    </row>
    <row r="26" spans="1:13" s="27" customFormat="1">
      <c r="A26" s="43"/>
      <c r="B26" s="43"/>
    </row>
    <row r="27" spans="1:13" s="27" customFormat="1" ht="14.1">
      <c r="A27" s="43"/>
      <c r="B27" s="43"/>
      <c r="C27" s="68" t="s">
        <v>25</v>
      </c>
    </row>
    <row r="28" spans="1:13" customFormat="1"/>
    <row r="29" spans="1:13" s="27" customFormat="1" ht="14.1">
      <c r="A29" s="43"/>
      <c r="B29" s="43"/>
      <c r="C29" s="67" t="s">
        <v>59</v>
      </c>
      <c r="D29" s="59" t="s">
        <v>26</v>
      </c>
      <c r="E29" s="59" t="s">
        <v>27</v>
      </c>
      <c r="F29" s="61" t="s">
        <v>28</v>
      </c>
      <c r="G29" s="59" t="s">
        <v>29</v>
      </c>
      <c r="H29" s="59" t="s">
        <v>30</v>
      </c>
      <c r="I29" s="59" t="s">
        <v>31</v>
      </c>
      <c r="K29" s="61" t="s">
        <v>64</v>
      </c>
      <c r="L29"/>
    </row>
    <row r="30" spans="1:13" s="27" customFormat="1">
      <c r="A30" s="43"/>
      <c r="B30" s="43"/>
      <c r="C30" t="s">
        <v>23</v>
      </c>
      <c r="F30" s="62">
        <f>F19*F7</f>
        <v>-52.961363999999996</v>
      </c>
      <c r="K30" s="73" t="s">
        <v>65</v>
      </c>
      <c r="L30"/>
    </row>
    <row r="31" spans="1:13" s="27" customFormat="1">
      <c r="A31" s="43"/>
      <c r="B31" s="43"/>
      <c r="C31" t="s">
        <v>88</v>
      </c>
      <c r="F31" s="62">
        <f>F20*F8</f>
        <v>1.2144573194382222</v>
      </c>
      <c r="K31" s="73" t="s">
        <v>65</v>
      </c>
      <c r="L31"/>
    </row>
    <row r="32" spans="1:13" s="27" customFormat="1">
      <c r="A32" s="43"/>
      <c r="B32" s="43"/>
      <c r="C32" t="s">
        <v>42</v>
      </c>
      <c r="F32" s="62">
        <f>F21*F9</f>
        <v>0</v>
      </c>
      <c r="K32" s="73" t="s">
        <v>65</v>
      </c>
      <c r="L32"/>
    </row>
    <row r="33" spans="1:12" s="27" customFormat="1">
      <c r="A33" s="43"/>
      <c r="B33" s="43"/>
      <c r="C33" t="s">
        <v>44</v>
      </c>
      <c r="F33" s="62">
        <f>F22*F10</f>
        <v>33.825726342665007</v>
      </c>
      <c r="K33" s="73" t="s">
        <v>65</v>
      </c>
      <c r="L33"/>
    </row>
    <row r="34" spans="1:12" s="27" customFormat="1" ht="14.1">
      <c r="A34" s="43"/>
      <c r="B34" s="43"/>
      <c r="C34" s="69" t="s">
        <v>92</v>
      </c>
      <c r="F34" s="70">
        <f>SUM(F30:F33)</f>
        <v>-17.921180337896764</v>
      </c>
      <c r="K34" s="43"/>
      <c r="L34"/>
    </row>
    <row r="35" spans="1:12" s="27" customFormat="1">
      <c r="A35" s="43"/>
      <c r="B35" s="43"/>
      <c r="D35" s="33"/>
      <c r="G35" s="45"/>
    </row>
    <row r="36" spans="1:12" s="5" customFormat="1">
      <c r="A36" s="4">
        <v>3</v>
      </c>
      <c r="B36" s="65" t="s">
        <v>94</v>
      </c>
    </row>
    <row r="37" spans="1:12" customFormat="1"/>
    <row r="38" spans="1:12" s="5" customFormat="1">
      <c r="A38"/>
      <c r="B38" s="4" t="s">
        <v>22</v>
      </c>
      <c r="C38" s="5" t="s">
        <v>95</v>
      </c>
      <c r="L38" s="60"/>
    </row>
    <row r="39" spans="1:12" customFormat="1"/>
    <row r="40" spans="1:12" customFormat="1" ht="14.1">
      <c r="C40" s="68" t="s">
        <v>25</v>
      </c>
    </row>
    <row r="41" spans="1:12" customFormat="1"/>
    <row r="42" spans="1:12" customFormat="1" ht="14.1">
      <c r="C42" s="67" t="s">
        <v>59</v>
      </c>
      <c r="D42" s="59" t="s">
        <v>26</v>
      </c>
      <c r="E42" s="59" t="s">
        <v>27</v>
      </c>
      <c r="F42" s="59" t="s">
        <v>28</v>
      </c>
      <c r="G42" s="59" t="s">
        <v>29</v>
      </c>
      <c r="H42" s="59" t="s">
        <v>30</v>
      </c>
      <c r="I42" s="59" t="s">
        <v>31</v>
      </c>
      <c r="K42" s="61" t="s">
        <v>64</v>
      </c>
    </row>
    <row r="43" spans="1:12" customFormat="1">
      <c r="C43" t="s">
        <v>23</v>
      </c>
      <c r="F43" s="62">
        <f>F30*Assumptions!$E$26</f>
        <v>-42.3690912</v>
      </c>
      <c r="K43" s="73" t="s">
        <v>69</v>
      </c>
    </row>
    <row r="44" spans="1:12" customFormat="1">
      <c r="C44" t="s">
        <v>88</v>
      </c>
      <c r="F44" s="62">
        <f>F31*Assumptions!$E$26</f>
        <v>0.97156585555057784</v>
      </c>
      <c r="K44" s="73" t="s">
        <v>69</v>
      </c>
    </row>
    <row r="45" spans="1:12" customFormat="1">
      <c r="C45" t="s">
        <v>42</v>
      </c>
      <c r="F45" s="62">
        <f>F32*Assumptions!$E$26</f>
        <v>0</v>
      </c>
      <c r="K45" s="73" t="s">
        <v>69</v>
      </c>
    </row>
    <row r="46" spans="1:12" customFormat="1">
      <c r="C46" t="s">
        <v>44</v>
      </c>
      <c r="F46" s="62">
        <f>F33*Assumptions!$E$26</f>
        <v>27.060581074132006</v>
      </c>
      <c r="K46" s="73" t="s">
        <v>69</v>
      </c>
    </row>
    <row r="47" spans="1:12" customFormat="1" ht="14.1">
      <c r="C47" s="69" t="s">
        <v>92</v>
      </c>
      <c r="F47" s="70">
        <f>SUM(F43:F46)</f>
        <v>-14.336944270317414</v>
      </c>
    </row>
    <row r="48" spans="1:12" customFormat="1"/>
    <row r="49" spans="1:16" s="5" customFormat="1">
      <c r="A49"/>
      <c r="B49" s="4" t="s">
        <v>39</v>
      </c>
      <c r="C49" s="5" t="s">
        <v>96</v>
      </c>
      <c r="L49" s="60"/>
    </row>
    <row r="50" spans="1:16" customFormat="1"/>
    <row r="51" spans="1:16" customFormat="1" ht="14.1">
      <c r="C51" s="67" t="s">
        <v>59</v>
      </c>
      <c r="D51" s="59" t="s">
        <v>26</v>
      </c>
      <c r="E51" s="59" t="s">
        <v>27</v>
      </c>
      <c r="F51" s="59" t="s">
        <v>28</v>
      </c>
      <c r="G51" s="59" t="s">
        <v>29</v>
      </c>
      <c r="H51" s="59" t="s">
        <v>30</v>
      </c>
      <c r="I51" s="59" t="s">
        <v>31</v>
      </c>
      <c r="K51" s="61" t="s">
        <v>64</v>
      </c>
    </row>
    <row r="52" spans="1:16" customFormat="1">
      <c r="C52" t="s">
        <v>23</v>
      </c>
      <c r="F52" s="62">
        <f>F30*Assumptions!$E$27</f>
        <v>-37.072954799999998</v>
      </c>
      <c r="K52" s="73" t="s">
        <v>71</v>
      </c>
    </row>
    <row r="53" spans="1:16" customFormat="1">
      <c r="C53" t="s">
        <v>88</v>
      </c>
      <c r="F53" s="62">
        <f>F31*Assumptions!$E$27</f>
        <v>0.85012012360675548</v>
      </c>
      <c r="K53" s="73" t="s">
        <v>71</v>
      </c>
    </row>
    <row r="54" spans="1:16" customFormat="1">
      <c r="C54" t="s">
        <v>42</v>
      </c>
      <c r="F54" s="62">
        <f>F32*Assumptions!$E$27</f>
        <v>0</v>
      </c>
      <c r="K54" s="73" t="s">
        <v>71</v>
      </c>
    </row>
    <row r="55" spans="1:16" customFormat="1">
      <c r="C55" t="s">
        <v>44</v>
      </c>
      <c r="F55" s="62">
        <f>F33*Assumptions!$E$27</f>
        <v>23.678008439865504</v>
      </c>
      <c r="K55" s="73" t="s">
        <v>71</v>
      </c>
    </row>
    <row r="56" spans="1:16" customFormat="1" ht="14.1">
      <c r="C56" s="69" t="s">
        <v>92</v>
      </c>
      <c r="F56" s="70">
        <f>SUM(F52:F55)</f>
        <v>-12.544826236527737</v>
      </c>
    </row>
    <row r="57" spans="1:16" customFormat="1" ht="12.6" customHeight="1"/>
    <row r="58" spans="1:16" s="5" customFormat="1">
      <c r="A58" s="4">
        <v>4</v>
      </c>
      <c r="B58" s="65" t="s">
        <v>97</v>
      </c>
    </row>
    <row r="59" spans="1:16" customFormat="1"/>
    <row r="60" spans="1:16" s="5" customFormat="1">
      <c r="A60"/>
      <c r="B60" s="4" t="s">
        <v>22</v>
      </c>
      <c r="C60" s="5" t="s">
        <v>97</v>
      </c>
    </row>
    <row r="62" spans="1:16" ht="14.1">
      <c r="D62" s="59" t="s">
        <v>26</v>
      </c>
      <c r="E62" s="59" t="s">
        <v>27</v>
      </c>
      <c r="F62" s="59" t="s">
        <v>28</v>
      </c>
      <c r="G62" s="59" t="s">
        <v>29</v>
      </c>
      <c r="H62" s="59" t="s">
        <v>30</v>
      </c>
      <c r="I62" s="59" t="s">
        <v>31</v>
      </c>
      <c r="K62" s="61" t="s">
        <v>64</v>
      </c>
      <c r="L62"/>
      <c r="M62"/>
      <c r="N62"/>
      <c r="O62"/>
      <c r="P62"/>
    </row>
    <row r="63" spans="1:16">
      <c r="C63" s="26" t="s">
        <v>32</v>
      </c>
      <c r="E63" s="38"/>
      <c r="F63" s="62">
        <f>Projections_Baseline!F65+F34</f>
        <v>464.25323466210318</v>
      </c>
      <c r="G63" s="46">
        <f>F63*(1+Assumptions!F42)</f>
        <v>475.85956552865571</v>
      </c>
      <c r="H63" s="46">
        <f>G63*(1+Assumptions!G42)</f>
        <v>485.37675683922885</v>
      </c>
      <c r="I63" s="46">
        <f>H63*(1+Assumptions!H42)</f>
        <v>492.65740819181724</v>
      </c>
      <c r="L63"/>
      <c r="M63"/>
      <c r="N63"/>
      <c r="O63"/>
      <c r="P63"/>
    </row>
    <row r="64" spans="1:16">
      <c r="C64" s="26" t="s">
        <v>33</v>
      </c>
      <c r="E64" s="38"/>
      <c r="F64" s="62">
        <f>Projections_Baseline!F66</f>
        <v>55.515743999999998</v>
      </c>
      <c r="G64" s="46">
        <f>F64*(1+Assumptions!F43)</f>
        <v>56.626058880000002</v>
      </c>
      <c r="H64" s="46">
        <f>G64*(1+Assumptions!G43)</f>
        <v>57.758580057600007</v>
      </c>
      <c r="I64" s="46">
        <f>H64*(1+Assumptions!H43)</f>
        <v>58.913751658752005</v>
      </c>
      <c r="L64"/>
      <c r="M64"/>
      <c r="N64"/>
      <c r="O64"/>
      <c r="P64"/>
    </row>
    <row r="65" spans="1:16" ht="14.1">
      <c r="C65" s="34" t="s">
        <v>34</v>
      </c>
      <c r="D65" s="42"/>
      <c r="E65" s="42"/>
      <c r="F65" s="70">
        <f t="shared" ref="F65:I65" si="0">SUM(F63:F64)</f>
        <v>519.76897866210322</v>
      </c>
      <c r="G65" s="47">
        <f>SUM(G63:G64)</f>
        <v>532.48562440865567</v>
      </c>
      <c r="H65" s="47">
        <f t="shared" si="0"/>
        <v>543.1353368968289</v>
      </c>
      <c r="I65" s="47">
        <f t="shared" si="0"/>
        <v>551.5711598505693</v>
      </c>
      <c r="L65"/>
      <c r="M65"/>
      <c r="N65"/>
      <c r="O65"/>
      <c r="P65"/>
    </row>
    <row r="66" spans="1:16">
      <c r="E66" s="38"/>
      <c r="F66" s="38"/>
      <c r="G66" s="38"/>
      <c r="H66" s="38"/>
      <c r="I66" s="38"/>
      <c r="L66"/>
      <c r="M66"/>
      <c r="N66"/>
      <c r="O66"/>
      <c r="P66"/>
    </row>
    <row r="67" spans="1:16">
      <c r="C67" s="26" t="s">
        <v>98</v>
      </c>
      <c r="E67" s="38"/>
      <c r="F67" s="62">
        <f>Projections_Baseline!F69+Scenario_2_Northside!F47</f>
        <v>383.45321212968258</v>
      </c>
      <c r="G67" s="46">
        <f>F67*(1+Assumptions!F46)</f>
        <v>390.81551380257253</v>
      </c>
      <c r="H67" s="46">
        <f>G67*(1+Assumptions!G46)</f>
        <v>396.83407271513215</v>
      </c>
      <c r="I67" s="46">
        <f>H67*(1+Assumptions!H46)</f>
        <v>401.59608158771374</v>
      </c>
      <c r="L67"/>
      <c r="M67"/>
      <c r="N67"/>
      <c r="O67"/>
      <c r="P67"/>
    </row>
    <row r="68" spans="1:16">
      <c r="C68" s="26" t="s">
        <v>99</v>
      </c>
      <c r="E68" s="38"/>
      <c r="F68" s="62">
        <f>Projections_Baseline!F70+Scenario_2_Northside!F56</f>
        <v>141.52566376347227</v>
      </c>
      <c r="G68" s="46">
        <f>F68*(1+Assumptions!F47)</f>
        <v>144.35617703874172</v>
      </c>
      <c r="H68" s="46">
        <f>G68*(1+Assumptions!G47)</f>
        <v>147.24330057951656</v>
      </c>
      <c r="I68" s="46">
        <f>H68*(1+Assumptions!H47)</f>
        <v>150.18816659110689</v>
      </c>
      <c r="L68"/>
      <c r="M68"/>
      <c r="N68"/>
      <c r="O68"/>
      <c r="P68"/>
    </row>
    <row r="69" spans="1:16">
      <c r="C69" s="26" t="s">
        <v>100</v>
      </c>
      <c r="E69" s="38"/>
      <c r="F69" s="62">
        <v>1.5</v>
      </c>
      <c r="G69" s="46"/>
      <c r="H69" s="46"/>
      <c r="I69" s="46"/>
      <c r="K69" s="72" t="s">
        <v>73</v>
      </c>
      <c r="L69"/>
      <c r="M69"/>
      <c r="N69"/>
      <c r="O69"/>
      <c r="P69"/>
    </row>
    <row r="70" spans="1:16">
      <c r="C70" s="26" t="s">
        <v>101</v>
      </c>
      <c r="E70" s="38"/>
      <c r="F70" s="62">
        <v>1.5</v>
      </c>
      <c r="G70" s="46"/>
      <c r="H70" s="46"/>
      <c r="I70" s="46"/>
      <c r="K70" s="72" t="s">
        <v>75</v>
      </c>
      <c r="L70"/>
      <c r="M70"/>
      <c r="N70"/>
      <c r="O70"/>
      <c r="P70"/>
    </row>
    <row r="71" spans="1:16" ht="14.1">
      <c r="C71" s="34" t="s">
        <v>37</v>
      </c>
      <c r="D71" s="42"/>
      <c r="E71" s="42"/>
      <c r="F71" s="70">
        <f>SUM(F67:F70)</f>
        <v>527.97887589315485</v>
      </c>
      <c r="G71" s="47">
        <f>SUM(G67:G70)</f>
        <v>535.17169084131422</v>
      </c>
      <c r="H71" s="47">
        <f t="shared" ref="H71:I71" si="1">SUM(H67:H70)</f>
        <v>544.07737329464874</v>
      </c>
      <c r="I71" s="47">
        <f t="shared" si="1"/>
        <v>551.78424817882069</v>
      </c>
      <c r="L71"/>
      <c r="M71"/>
      <c r="N71"/>
      <c r="O71"/>
      <c r="P71"/>
    </row>
    <row r="72" spans="1:16">
      <c r="G72" s="46"/>
      <c r="H72" s="46"/>
      <c r="I72" s="46"/>
      <c r="L72"/>
      <c r="M72"/>
      <c r="N72"/>
      <c r="O72"/>
      <c r="P72"/>
    </row>
    <row r="73" spans="1:16" ht="14.1">
      <c r="C73" s="34" t="s">
        <v>102</v>
      </c>
      <c r="D73" s="41"/>
      <c r="E73" s="41"/>
      <c r="F73" s="70">
        <f>F65-F71</f>
        <v>-8.2098972310516274</v>
      </c>
      <c r="G73" s="47">
        <f>G65-G71</f>
        <v>-2.6860664326585493</v>
      </c>
      <c r="H73" s="47">
        <f>H65-H71</f>
        <v>-0.94203639781983384</v>
      </c>
      <c r="I73" s="47">
        <f>I65-I71</f>
        <v>-0.21308832825138779</v>
      </c>
      <c r="L73"/>
      <c r="M73"/>
      <c r="N73"/>
      <c r="O73"/>
      <c r="P73"/>
    </row>
    <row r="74" spans="1:16">
      <c r="C74" s="40"/>
      <c r="E74" s="40"/>
      <c r="F74" s="40"/>
      <c r="G74" s="40"/>
      <c r="H74" s="40"/>
      <c r="I74" s="40"/>
      <c r="J74" s="40"/>
      <c r="L74"/>
      <c r="M74"/>
      <c r="N74"/>
      <c r="O74"/>
      <c r="P74"/>
    </row>
    <row r="75" spans="1:16" s="5" customFormat="1">
      <c r="A75" s="4" t="s">
        <v>2</v>
      </c>
      <c r="B75" s="65" t="s">
        <v>3</v>
      </c>
    </row>
    <row r="76" spans="1:16">
      <c r="C76" s="44"/>
      <c r="D76" s="44"/>
      <c r="E76" s="44"/>
      <c r="F76" s="44"/>
      <c r="G76" s="44"/>
      <c r="H76" s="44"/>
      <c r="I76" s="44"/>
      <c r="J76" s="44"/>
    </row>
    <row r="77" spans="1:16">
      <c r="C77" s="44"/>
      <c r="D77" s="44"/>
      <c r="E77" s="44"/>
      <c r="F77" s="44"/>
      <c r="G77" s="44"/>
      <c r="H77" s="44"/>
      <c r="I77" s="44"/>
      <c r="J77" s="44"/>
    </row>
    <row r="78" spans="1:16">
      <c r="C78" s="44"/>
      <c r="D78" s="44"/>
      <c r="E78" s="44"/>
      <c r="F78" s="44"/>
      <c r="G78" s="44"/>
      <c r="H78" s="44"/>
      <c r="I78" s="44"/>
      <c r="J78" s="44"/>
    </row>
    <row r="79" spans="1:16">
      <c r="C79" s="44"/>
      <c r="D79" s="44"/>
      <c r="E79" s="44"/>
      <c r="F79" s="44"/>
      <c r="G79" s="44"/>
      <c r="H79" s="44"/>
      <c r="I79" s="44"/>
      <c r="J79" s="4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D04C-67D4-4663-AA66-EC09F317CF56}">
  <sheetPr>
    <tabColor theme="3"/>
    <pageSetUpPr autoPageBreaks="0"/>
  </sheetPr>
  <dimension ref="A1:P80"/>
  <sheetViews>
    <sheetView showGridLines="0" zoomScale="90" zoomScaleNormal="90" workbookViewId="0">
      <selection activeCell="C20" sqref="C20"/>
    </sheetView>
  </sheetViews>
  <sheetFormatPr defaultColWidth="8.375" defaultRowHeight="13.5"/>
  <cols>
    <col min="1" max="2" width="3.375" style="26" customWidth="1"/>
    <col min="3" max="3" width="26.625" style="26" customWidth="1"/>
    <col min="4" max="9" width="11.875" style="26" customWidth="1"/>
    <col min="10" max="11" width="9.875" style="26" customWidth="1"/>
    <col min="12" max="12" width="13.375" style="26" customWidth="1"/>
    <col min="13" max="13" width="47.125" style="26" customWidth="1"/>
    <col min="14" max="14" width="9.75" style="26" customWidth="1"/>
    <col min="15" max="15" width="13.375" style="26" customWidth="1"/>
    <col min="16" max="17" width="9.875" style="26" customWidth="1"/>
    <col min="18" max="16384" width="8.375" style="26"/>
  </cols>
  <sheetData>
    <row r="1" spans="1:12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46010.520375694447</v>
      </c>
    </row>
    <row r="2" spans="1:12" s="27" customFormat="1" ht="14.1">
      <c r="A2" s="3"/>
      <c r="C2" s="28" t="s">
        <v>87</v>
      </c>
      <c r="D2" s="29"/>
      <c r="E2" s="29"/>
      <c r="F2" s="29"/>
      <c r="G2" s="29"/>
      <c r="H2" s="29"/>
      <c r="I2" s="30"/>
    </row>
    <row r="3" spans="1:12" s="27" customFormat="1">
      <c r="A3" s="43"/>
      <c r="B3" s="43"/>
    </row>
    <row r="4" spans="1:12" s="5" customFormat="1">
      <c r="A4" s="4">
        <v>1</v>
      </c>
      <c r="B4" s="65" t="s">
        <v>103</v>
      </c>
    </row>
    <row r="5" spans="1:12" s="27" customFormat="1">
      <c r="A5" s="43"/>
      <c r="B5" s="43"/>
    </row>
    <row r="6" spans="1:12" s="27" customFormat="1" ht="14.1">
      <c r="A6" s="43"/>
      <c r="B6" s="43"/>
      <c r="C6" s="67" t="s">
        <v>59</v>
      </c>
      <c r="D6" s="59" t="s">
        <v>26</v>
      </c>
      <c r="E6" s="59" t="s">
        <v>27</v>
      </c>
      <c r="F6" s="61" t="s">
        <v>28</v>
      </c>
      <c r="G6" s="59" t="s">
        <v>29</v>
      </c>
      <c r="H6" s="59" t="s">
        <v>30</v>
      </c>
      <c r="I6" s="59" t="s">
        <v>31</v>
      </c>
      <c r="K6" s="61" t="s">
        <v>64</v>
      </c>
      <c r="L6"/>
    </row>
    <row r="7" spans="1:12" s="27" customFormat="1">
      <c r="A7" s="43"/>
      <c r="B7" s="43"/>
      <c r="C7" t="s">
        <v>23</v>
      </c>
      <c r="E7"/>
      <c r="F7" s="63">
        <f>Assumptions!F9</f>
        <v>0</v>
      </c>
      <c r="G7"/>
      <c r="K7" s="74">
        <v>1</v>
      </c>
      <c r="L7"/>
    </row>
    <row r="8" spans="1:12" s="27" customFormat="1">
      <c r="A8" s="43"/>
      <c r="B8" s="43"/>
      <c r="C8" t="s">
        <v>88</v>
      </c>
      <c r="E8"/>
      <c r="F8" s="63">
        <f>Assumptions!F10</f>
        <v>0.33495691855679771</v>
      </c>
      <c r="G8"/>
      <c r="K8" s="74">
        <v>1</v>
      </c>
      <c r="L8"/>
    </row>
    <row r="9" spans="1:12" s="27" customFormat="1">
      <c r="A9" s="43"/>
      <c r="B9" s="43"/>
      <c r="C9" t="s">
        <v>42</v>
      </c>
      <c r="F9" s="63">
        <f>Assumptions!F11</f>
        <v>-1</v>
      </c>
      <c r="K9" s="74">
        <v>1</v>
      </c>
      <c r="L9"/>
    </row>
    <row r="10" spans="1:12" s="27" customFormat="1">
      <c r="A10" s="43"/>
      <c r="B10" s="43"/>
      <c r="C10" t="s">
        <v>44</v>
      </c>
      <c r="F10" s="63">
        <f>Assumptions!F12</f>
        <v>0.11780247702821352</v>
      </c>
      <c r="K10" s="74">
        <v>1</v>
      </c>
      <c r="L10"/>
    </row>
    <row r="11" spans="1:12" s="27" customFormat="1">
      <c r="A11" s="43"/>
      <c r="B11" s="43"/>
    </row>
    <row r="12" spans="1:12" s="5" customFormat="1">
      <c r="A12" s="4">
        <v>2</v>
      </c>
      <c r="B12" s="65" t="s">
        <v>89</v>
      </c>
    </row>
    <row r="13" spans="1:12" s="27" customFormat="1">
      <c r="A13" s="43"/>
      <c r="B13" s="43"/>
    </row>
    <row r="14" spans="1:12" s="5" customFormat="1">
      <c r="A14"/>
      <c r="B14" s="4" t="s">
        <v>90</v>
      </c>
      <c r="C14" s="5" t="s">
        <v>91</v>
      </c>
    </row>
    <row r="15" spans="1:12" s="27" customFormat="1">
      <c r="A15" s="43"/>
      <c r="B15" s="43"/>
    </row>
    <row r="16" spans="1:12" s="27" customFormat="1" ht="14.1">
      <c r="A16" s="43"/>
      <c r="B16" s="43"/>
      <c r="C16" s="68" t="s">
        <v>25</v>
      </c>
    </row>
    <row r="17" spans="1:13" s="27" customFormat="1">
      <c r="A17" s="43"/>
      <c r="B17" s="43"/>
    </row>
    <row r="18" spans="1:13" s="27" customFormat="1" ht="14.1">
      <c r="A18" s="43"/>
      <c r="B18" s="43"/>
      <c r="C18" s="67" t="s">
        <v>59</v>
      </c>
      <c r="D18" s="59" t="s">
        <v>26</v>
      </c>
      <c r="E18" s="59" t="s">
        <v>27</v>
      </c>
      <c r="F18" s="61" t="s">
        <v>28</v>
      </c>
      <c r="G18" s="59" t="s">
        <v>29</v>
      </c>
      <c r="H18" s="59" t="s">
        <v>30</v>
      </c>
      <c r="I18" s="59" t="s">
        <v>31</v>
      </c>
      <c r="K18" s="61" t="s">
        <v>64</v>
      </c>
    </row>
    <row r="19" spans="1:13">
      <c r="C19" t="s">
        <v>23</v>
      </c>
      <c r="D19" s="33"/>
      <c r="E19" s="33"/>
      <c r="F19" s="62">
        <f>Projections_Baseline!F13*Assumptions!D17*Assumptions!$E$25</f>
        <v>52.961363999999996</v>
      </c>
      <c r="G19" s="33"/>
      <c r="H19" s="33"/>
      <c r="I19" s="33"/>
      <c r="K19" s="73">
        <v>2</v>
      </c>
    </row>
    <row r="20" spans="1:13" s="27" customFormat="1">
      <c r="A20" s="43"/>
      <c r="B20" s="43"/>
      <c r="C20" t="s">
        <v>88</v>
      </c>
      <c r="D20" s="33"/>
      <c r="E20" s="33"/>
      <c r="F20" s="62">
        <f>Projections_Baseline!F26*Assumptions!D18*Assumptions!$E$25</f>
        <v>58.035762000000005</v>
      </c>
      <c r="G20" s="33"/>
      <c r="H20" s="33"/>
      <c r="I20" s="33"/>
      <c r="K20" s="73">
        <v>2</v>
      </c>
    </row>
    <row r="21" spans="1:13" s="27" customFormat="1">
      <c r="A21" s="43"/>
      <c r="B21" s="43"/>
      <c r="C21" t="s">
        <v>42</v>
      </c>
      <c r="F21" s="62">
        <f>Projections_Baseline!F39*Assumptions!D19*Assumptions!$E$25</f>
        <v>32.173388999999993</v>
      </c>
      <c r="K21" s="73">
        <v>2</v>
      </c>
      <c r="L21" s="33"/>
      <c r="M21" s="33"/>
    </row>
    <row r="22" spans="1:13" s="27" customFormat="1">
      <c r="A22" s="43"/>
      <c r="B22" s="43"/>
      <c r="C22" t="s">
        <v>44</v>
      </c>
      <c r="F22" s="62">
        <f>Projections_Baseline!F52*Assumptions!D20*Assumptions!$E$25</f>
        <v>67.289075999999994</v>
      </c>
      <c r="K22" s="73">
        <v>2</v>
      </c>
      <c r="L22" s="31"/>
      <c r="M22" s="33"/>
    </row>
    <row r="23" spans="1:13" s="27" customFormat="1" ht="14.1">
      <c r="A23" s="43"/>
      <c r="B23" s="43"/>
      <c r="C23" s="69" t="s">
        <v>92</v>
      </c>
      <c r="F23" s="70">
        <f>SUM(F19:F22)</f>
        <v>210.45959099999999</v>
      </c>
      <c r="K23" s="31"/>
      <c r="L23" s="31"/>
      <c r="M23" s="33"/>
    </row>
    <row r="24" spans="1:13" s="27" customFormat="1">
      <c r="A24" s="43"/>
      <c r="B24" s="43"/>
      <c r="C24"/>
      <c r="F24"/>
      <c r="K24" s="31"/>
      <c r="L24" s="31"/>
      <c r="M24" s="33"/>
    </row>
    <row r="25" spans="1:13" s="5" customFormat="1">
      <c r="A25"/>
      <c r="B25" s="4" t="s">
        <v>39</v>
      </c>
      <c r="C25" s="5" t="s">
        <v>93</v>
      </c>
      <c r="L25" s="60"/>
    </row>
    <row r="26" spans="1:13" s="27" customFormat="1">
      <c r="A26" s="43"/>
      <c r="B26" s="43"/>
    </row>
    <row r="27" spans="1:13" s="27" customFormat="1" ht="14.1">
      <c r="A27" s="43"/>
      <c r="B27" s="43"/>
      <c r="C27" s="68" t="s">
        <v>25</v>
      </c>
    </row>
    <row r="28" spans="1:13" customFormat="1"/>
    <row r="29" spans="1:13" s="27" customFormat="1" ht="14.1">
      <c r="A29" s="43"/>
      <c r="B29" s="43"/>
      <c r="C29" s="67" t="s">
        <v>59</v>
      </c>
      <c r="D29" s="59" t="s">
        <v>26</v>
      </c>
      <c r="E29" s="59" t="s">
        <v>27</v>
      </c>
      <c r="F29" s="61" t="s">
        <v>28</v>
      </c>
      <c r="G29" s="59" t="s">
        <v>29</v>
      </c>
      <c r="H29" s="59" t="s">
        <v>30</v>
      </c>
      <c r="I29" s="59" t="s">
        <v>31</v>
      </c>
      <c r="K29" s="61" t="s">
        <v>64</v>
      </c>
      <c r="L29"/>
    </row>
    <row r="30" spans="1:13" s="27" customFormat="1">
      <c r="A30" s="43"/>
      <c r="B30" s="43"/>
      <c r="C30" t="s">
        <v>23</v>
      </c>
      <c r="F30" s="62">
        <f>F19*F7</f>
        <v>0</v>
      </c>
      <c r="K30" s="73" t="s">
        <v>65</v>
      </c>
      <c r="L30"/>
    </row>
    <row r="31" spans="1:13" s="27" customFormat="1">
      <c r="A31" s="43"/>
      <c r="B31" s="43"/>
      <c r="C31" t="s">
        <v>88</v>
      </c>
      <c r="F31" s="62">
        <f>F20*F8</f>
        <v>19.439480005615696</v>
      </c>
      <c r="K31" s="73" t="s">
        <v>65</v>
      </c>
      <c r="L31"/>
    </row>
    <row r="32" spans="1:13" s="27" customFormat="1">
      <c r="A32" s="43"/>
      <c r="B32" s="43"/>
      <c r="C32" t="s">
        <v>42</v>
      </c>
      <c r="F32" s="62">
        <f>F21*F9</f>
        <v>-32.173388999999993</v>
      </c>
      <c r="K32" s="73" t="s">
        <v>65</v>
      </c>
      <c r="L32"/>
    </row>
    <row r="33" spans="1:12" s="27" customFormat="1">
      <c r="A33" s="43"/>
      <c r="B33" s="43"/>
      <c r="C33" t="s">
        <v>44</v>
      </c>
      <c r="F33" s="62">
        <f>F22*F10</f>
        <v>7.9268198297397126</v>
      </c>
      <c r="K33" s="73" t="s">
        <v>65</v>
      </c>
      <c r="L33"/>
    </row>
    <row r="34" spans="1:12" s="27" customFormat="1" ht="14.1">
      <c r="A34" s="43"/>
      <c r="B34" s="43"/>
      <c r="C34" s="69" t="s">
        <v>92</v>
      </c>
      <c r="F34" s="70">
        <f>SUM(F30:F33)</f>
        <v>-4.8070891646445846</v>
      </c>
      <c r="K34" s="43"/>
      <c r="L34"/>
    </row>
    <row r="35" spans="1:12" s="27" customFormat="1">
      <c r="A35" s="43"/>
      <c r="B35" s="43"/>
      <c r="D35" s="33"/>
      <c r="G35" s="45"/>
    </row>
    <row r="36" spans="1:12" s="5" customFormat="1">
      <c r="A36" s="4">
        <v>3</v>
      </c>
      <c r="B36" s="65" t="s">
        <v>94</v>
      </c>
    </row>
    <row r="37" spans="1:12" customFormat="1"/>
    <row r="38" spans="1:12" s="5" customFormat="1">
      <c r="A38"/>
      <c r="B38" s="4" t="s">
        <v>22</v>
      </c>
      <c r="C38" s="5" t="s">
        <v>95</v>
      </c>
      <c r="L38" s="60"/>
    </row>
    <row r="39" spans="1:12" customFormat="1"/>
    <row r="40" spans="1:12" customFormat="1" ht="14.1">
      <c r="C40" s="68" t="s">
        <v>25</v>
      </c>
    </row>
    <row r="41" spans="1:12" customFormat="1"/>
    <row r="42" spans="1:12" customFormat="1" ht="14.1">
      <c r="C42" s="67" t="s">
        <v>59</v>
      </c>
      <c r="D42" s="59" t="s">
        <v>26</v>
      </c>
      <c r="E42" s="59" t="s">
        <v>27</v>
      </c>
      <c r="F42" s="59" t="s">
        <v>28</v>
      </c>
      <c r="G42" s="59" t="s">
        <v>29</v>
      </c>
      <c r="H42" s="59" t="s">
        <v>30</v>
      </c>
      <c r="I42" s="59" t="s">
        <v>31</v>
      </c>
      <c r="K42" s="61" t="s">
        <v>64</v>
      </c>
    </row>
    <row r="43" spans="1:12" customFormat="1">
      <c r="C43" t="s">
        <v>23</v>
      </c>
      <c r="F43" s="62">
        <f>F30*Assumptions!$E$26</f>
        <v>0</v>
      </c>
      <c r="K43" s="73" t="s">
        <v>69</v>
      </c>
    </row>
    <row r="44" spans="1:12" customFormat="1">
      <c r="C44" t="s">
        <v>88</v>
      </c>
      <c r="F44" s="62">
        <f>F31*Assumptions!$E$26</f>
        <v>15.551584004492558</v>
      </c>
      <c r="K44" s="73" t="s">
        <v>69</v>
      </c>
    </row>
    <row r="45" spans="1:12" customFormat="1">
      <c r="C45" t="s">
        <v>42</v>
      </c>
      <c r="F45" s="62">
        <f>F32*Assumptions!$E$26</f>
        <v>-25.738711199999997</v>
      </c>
      <c r="K45" s="73" t="s">
        <v>69</v>
      </c>
    </row>
    <row r="46" spans="1:12" customFormat="1">
      <c r="C46" t="s">
        <v>44</v>
      </c>
      <c r="F46" s="62">
        <f>F33*Assumptions!$E$26</f>
        <v>6.3414558637917704</v>
      </c>
      <c r="K46" s="73" t="s">
        <v>69</v>
      </c>
    </row>
    <row r="47" spans="1:12" customFormat="1" ht="14.1">
      <c r="C47" s="69" t="s">
        <v>92</v>
      </c>
      <c r="F47" s="70">
        <f>SUM(F43:F46)</f>
        <v>-3.8456713317156694</v>
      </c>
    </row>
    <row r="48" spans="1:12" customFormat="1"/>
    <row r="49" spans="1:16" s="5" customFormat="1">
      <c r="A49"/>
      <c r="B49" s="4" t="s">
        <v>39</v>
      </c>
      <c r="C49" s="5" t="s">
        <v>96</v>
      </c>
      <c r="L49" s="60"/>
    </row>
    <row r="50" spans="1:16" customFormat="1"/>
    <row r="51" spans="1:16" customFormat="1" ht="14.1">
      <c r="C51" s="67" t="s">
        <v>59</v>
      </c>
      <c r="D51" s="59" t="s">
        <v>26</v>
      </c>
      <c r="E51" s="59" t="s">
        <v>27</v>
      </c>
      <c r="F51" s="59" t="s">
        <v>28</v>
      </c>
      <c r="G51" s="59" t="s">
        <v>29</v>
      </c>
      <c r="H51" s="59" t="s">
        <v>30</v>
      </c>
      <c r="I51" s="59" t="s">
        <v>31</v>
      </c>
      <c r="K51" s="61" t="s">
        <v>64</v>
      </c>
    </row>
    <row r="52" spans="1:16" customFormat="1">
      <c r="C52" t="s">
        <v>23</v>
      </c>
      <c r="F52" s="62">
        <f>F30*Assumptions!$E$27</f>
        <v>0</v>
      </c>
      <c r="K52" s="73" t="s">
        <v>71</v>
      </c>
    </row>
    <row r="53" spans="1:16" customFormat="1">
      <c r="C53" t="s">
        <v>88</v>
      </c>
      <c r="F53" s="62">
        <f>F31*Assumptions!$E$27</f>
        <v>13.607636003930986</v>
      </c>
      <c r="K53" s="73" t="s">
        <v>71</v>
      </c>
    </row>
    <row r="54" spans="1:16" customFormat="1">
      <c r="C54" t="s">
        <v>42</v>
      </c>
      <c r="F54" s="62">
        <f>F32*Assumptions!$E$27</f>
        <v>-22.521372299999992</v>
      </c>
      <c r="K54" s="73" t="s">
        <v>71</v>
      </c>
    </row>
    <row r="55" spans="1:16" customFormat="1">
      <c r="C55" t="s">
        <v>44</v>
      </c>
      <c r="F55" s="62">
        <f>F33*Assumptions!$E$27</f>
        <v>5.5487738808177989</v>
      </c>
      <c r="K55" s="73" t="s">
        <v>71</v>
      </c>
    </row>
    <row r="56" spans="1:16" customFormat="1" ht="14.1">
      <c r="C56" s="69" t="s">
        <v>92</v>
      </c>
      <c r="F56" s="70">
        <f>SUM(F52:F55)</f>
        <v>-3.364962415251207</v>
      </c>
    </row>
    <row r="57" spans="1:16" customFormat="1" ht="12.6" customHeight="1"/>
    <row r="58" spans="1:16" s="5" customFormat="1">
      <c r="A58" s="4">
        <v>4</v>
      </c>
      <c r="B58" s="65" t="s">
        <v>97</v>
      </c>
    </row>
    <row r="59" spans="1:16" customFormat="1"/>
    <row r="60" spans="1:16" s="5" customFormat="1">
      <c r="A60"/>
      <c r="B60" s="4" t="s">
        <v>22</v>
      </c>
      <c r="C60" s="5" t="s">
        <v>97</v>
      </c>
    </row>
    <row r="62" spans="1:16" ht="14.1">
      <c r="D62" s="59" t="s">
        <v>26</v>
      </c>
      <c r="E62" s="59" t="s">
        <v>27</v>
      </c>
      <c r="F62" s="59" t="s">
        <v>28</v>
      </c>
      <c r="G62" s="59" t="s">
        <v>29</v>
      </c>
      <c r="H62" s="59" t="s">
        <v>30</v>
      </c>
      <c r="I62" s="59" t="s">
        <v>31</v>
      </c>
      <c r="K62" s="61" t="s">
        <v>64</v>
      </c>
      <c r="L62"/>
      <c r="M62"/>
      <c r="N62"/>
      <c r="O62"/>
      <c r="P62"/>
    </row>
    <row r="63" spans="1:16">
      <c r="L63"/>
      <c r="M63"/>
      <c r="N63"/>
      <c r="O63"/>
      <c r="P63"/>
    </row>
    <row r="64" spans="1:16">
      <c r="C64" s="26" t="s">
        <v>32</v>
      </c>
      <c r="E64" s="38"/>
      <c r="F64" s="62">
        <f>Projections_Baseline!F65+F34</f>
        <v>477.36732583535536</v>
      </c>
      <c r="G64" s="46">
        <f>F64*(1+Assumptions!F42)</f>
        <v>489.30150898123918</v>
      </c>
      <c r="H64" s="46">
        <f>G64*(1+Assumptions!G42)</f>
        <v>499.08753916086397</v>
      </c>
      <c r="I64" s="46">
        <f>H64*(1+Assumptions!H42)</f>
        <v>506.57385224827686</v>
      </c>
      <c r="L64"/>
      <c r="M64"/>
      <c r="N64"/>
      <c r="O64"/>
      <c r="P64"/>
    </row>
    <row r="65" spans="1:16">
      <c r="C65" s="26" t="s">
        <v>33</v>
      </c>
      <c r="E65" s="38"/>
      <c r="F65" s="62">
        <f>Projections_Baseline!F66</f>
        <v>55.515743999999998</v>
      </c>
      <c r="G65" s="46">
        <f>F65*(1+Assumptions!F43)</f>
        <v>56.626058880000002</v>
      </c>
      <c r="H65" s="46">
        <f>G65*(1+Assumptions!G43)</f>
        <v>57.758580057600007</v>
      </c>
      <c r="I65" s="46">
        <f>H65*(1+Assumptions!H43)</f>
        <v>58.913751658752005</v>
      </c>
      <c r="L65"/>
      <c r="M65"/>
      <c r="N65"/>
      <c r="O65"/>
      <c r="P65"/>
    </row>
    <row r="66" spans="1:16" ht="14.1">
      <c r="C66" s="34" t="s">
        <v>34</v>
      </c>
      <c r="D66" s="42"/>
      <c r="E66" s="42"/>
      <c r="F66" s="70">
        <f t="shared" ref="F66" si="0">SUM(F64:F65)</f>
        <v>532.8830698353554</v>
      </c>
      <c r="G66" s="47">
        <f>SUM(G64:G65)</f>
        <v>545.92756786123914</v>
      </c>
      <c r="H66" s="47">
        <f t="shared" ref="H66:I66" si="1">SUM(H64:H65)</f>
        <v>556.84611921846397</v>
      </c>
      <c r="I66" s="47">
        <f t="shared" si="1"/>
        <v>565.48760390702887</v>
      </c>
      <c r="L66"/>
      <c r="M66"/>
      <c r="N66"/>
      <c r="O66"/>
      <c r="P66"/>
    </row>
    <row r="67" spans="1:16">
      <c r="E67" s="38"/>
      <c r="F67" s="38"/>
      <c r="G67" s="38"/>
      <c r="H67" s="38"/>
      <c r="I67" s="38"/>
      <c r="L67"/>
      <c r="M67"/>
      <c r="N67"/>
      <c r="O67"/>
      <c r="P67"/>
    </row>
    <row r="68" spans="1:16">
      <c r="C68" s="26" t="s">
        <v>98</v>
      </c>
      <c r="E68" s="38"/>
      <c r="F68" s="62">
        <f>Projections_Baseline!F69+F47</f>
        <v>393.94448506828434</v>
      </c>
      <c r="G68" s="46">
        <f>F68*(1+Assumptions!F46)</f>
        <v>401.50821918159545</v>
      </c>
      <c r="H68" s="46">
        <f>G68*(1+Assumptions!G46)</f>
        <v>407.69144575699204</v>
      </c>
      <c r="I68" s="46">
        <f>H68*(1+Assumptions!H46)</f>
        <v>412.58374310607593</v>
      </c>
      <c r="L68"/>
      <c r="M68"/>
      <c r="N68"/>
      <c r="O68"/>
      <c r="P68"/>
    </row>
    <row r="69" spans="1:16">
      <c r="C69" s="26" t="s">
        <v>99</v>
      </c>
      <c r="E69" s="38"/>
      <c r="F69" s="62">
        <f>Projections_Baseline!F70+F56</f>
        <v>150.70552758474881</v>
      </c>
      <c r="G69" s="46">
        <f>F69*(1+Assumptions!F47)</f>
        <v>153.71963813644379</v>
      </c>
      <c r="H69" s="46">
        <f>G69*(1+Assumptions!G47)</f>
        <v>156.79403089917267</v>
      </c>
      <c r="I69" s="46">
        <f>H69*(1+Assumptions!H47)</f>
        <v>159.92991151715611</v>
      </c>
      <c r="L69"/>
      <c r="M69"/>
      <c r="N69"/>
      <c r="O69"/>
      <c r="P69"/>
    </row>
    <row r="70" spans="1:16">
      <c r="C70" s="26" t="s">
        <v>100</v>
      </c>
      <c r="E70" s="38"/>
      <c r="F70" s="62">
        <v>1.5</v>
      </c>
      <c r="G70" s="46"/>
      <c r="H70" s="46"/>
      <c r="I70" s="46"/>
      <c r="K70" s="72" t="s">
        <v>73</v>
      </c>
      <c r="L70"/>
      <c r="M70"/>
      <c r="N70"/>
      <c r="O70"/>
      <c r="P70"/>
    </row>
    <row r="71" spans="1:16">
      <c r="C71" s="26" t="s">
        <v>101</v>
      </c>
      <c r="E71" s="38"/>
      <c r="F71" s="62">
        <v>1.5</v>
      </c>
      <c r="G71" s="46"/>
      <c r="H71" s="46"/>
      <c r="I71" s="46"/>
      <c r="K71" s="72" t="s">
        <v>75</v>
      </c>
      <c r="L71"/>
      <c r="M71"/>
      <c r="N71"/>
      <c r="O71"/>
      <c r="P71"/>
    </row>
    <row r="72" spans="1:16" ht="14.1">
      <c r="C72" s="34" t="s">
        <v>37</v>
      </c>
      <c r="D72" s="42"/>
      <c r="E72" s="42"/>
      <c r="F72" s="70">
        <f>SUM(F68:F71)</f>
        <v>547.65001265303317</v>
      </c>
      <c r="G72" s="47">
        <f>SUM(G68:G71)</f>
        <v>555.22785731803924</v>
      </c>
      <c r="H72" s="47">
        <f t="shared" ref="H72:I72" si="2">SUM(H68:H71)</f>
        <v>564.48547665616468</v>
      </c>
      <c r="I72" s="47">
        <f t="shared" si="2"/>
        <v>572.51365462323201</v>
      </c>
      <c r="L72"/>
      <c r="M72"/>
      <c r="N72"/>
      <c r="O72"/>
      <c r="P72"/>
    </row>
    <row r="73" spans="1:16">
      <c r="G73" s="46"/>
      <c r="H73" s="46"/>
      <c r="I73" s="46"/>
      <c r="L73"/>
      <c r="M73"/>
      <c r="N73"/>
      <c r="O73"/>
      <c r="P73"/>
    </row>
    <row r="74" spans="1:16" ht="14.1">
      <c r="C74" s="34" t="s">
        <v>102</v>
      </c>
      <c r="D74" s="41"/>
      <c r="E74" s="41"/>
      <c r="F74" s="70">
        <f>F66-F72</f>
        <v>-14.766942817677773</v>
      </c>
      <c r="G74" s="47">
        <f>G66-G72</f>
        <v>-9.3002894568001011</v>
      </c>
      <c r="H74" s="47">
        <f>H66-H72</f>
        <v>-7.6393574377007099</v>
      </c>
      <c r="I74" s="47">
        <f>I66-I72</f>
        <v>-7.0260507162031445</v>
      </c>
      <c r="L74"/>
      <c r="M74"/>
      <c r="N74"/>
      <c r="O74"/>
      <c r="P74"/>
    </row>
    <row r="75" spans="1:16">
      <c r="C75" s="44"/>
      <c r="D75" s="44"/>
      <c r="E75" s="44"/>
      <c r="F75" s="44"/>
      <c r="G75" s="44"/>
      <c r="H75" s="44"/>
      <c r="I75" s="44"/>
      <c r="J75" s="44"/>
    </row>
    <row r="76" spans="1:16" s="5" customFormat="1">
      <c r="A76" s="4" t="s">
        <v>2</v>
      </c>
      <c r="B76" s="65" t="s">
        <v>3</v>
      </c>
    </row>
    <row r="77" spans="1:16">
      <c r="C77" s="44"/>
      <c r="D77" s="44"/>
      <c r="E77" s="44"/>
      <c r="F77" s="44"/>
      <c r="G77" s="44"/>
      <c r="H77" s="44"/>
      <c r="I77" s="44"/>
      <c r="J77" s="44"/>
    </row>
    <row r="78" spans="1:16">
      <c r="C78" s="44"/>
      <c r="D78" s="44"/>
      <c r="E78" s="44"/>
      <c r="F78" s="44"/>
      <c r="G78" s="44"/>
      <c r="H78" s="44"/>
      <c r="I78" s="44"/>
      <c r="J78" s="44"/>
    </row>
    <row r="79" spans="1:16">
      <c r="C79" s="44"/>
      <c r="D79" s="44"/>
      <c r="E79" s="44"/>
      <c r="F79" s="44"/>
      <c r="G79" s="44"/>
      <c r="H79" s="44"/>
      <c r="I79" s="44"/>
      <c r="J79" s="44"/>
    </row>
    <row r="80" spans="1:16">
      <c r="C80" s="44"/>
      <c r="D80" s="44"/>
      <c r="E80" s="44"/>
      <c r="F80" s="44"/>
      <c r="G80" s="44"/>
      <c r="H80" s="44"/>
      <c r="I80" s="44"/>
      <c r="J80" s="4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356A3-5B3C-4B6D-8E76-544FBFD44AC5}">
  <sheetPr>
    <tabColor theme="3"/>
    <pageSetUpPr autoPageBreaks="0"/>
  </sheetPr>
  <dimension ref="A1:P80"/>
  <sheetViews>
    <sheetView showGridLines="0" zoomScale="90" zoomScaleNormal="90" workbookViewId="0"/>
  </sheetViews>
  <sheetFormatPr defaultColWidth="8.375" defaultRowHeight="13.5"/>
  <cols>
    <col min="1" max="2" width="3.375" style="26" customWidth="1"/>
    <col min="3" max="3" width="26.625" style="26" customWidth="1"/>
    <col min="4" max="9" width="11.875" style="26" customWidth="1"/>
    <col min="10" max="11" width="9.875" style="26" customWidth="1"/>
    <col min="12" max="12" width="13.375" style="26" customWidth="1"/>
    <col min="13" max="13" width="47.125" style="26" customWidth="1"/>
    <col min="14" max="14" width="9.75" style="26" customWidth="1"/>
    <col min="15" max="15" width="13.375" style="26" customWidth="1"/>
    <col min="16" max="17" width="9.875" style="26" customWidth="1"/>
    <col min="18" max="16384" width="8.375" style="26"/>
  </cols>
  <sheetData>
    <row r="1" spans="1:12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46010.520375694447</v>
      </c>
    </row>
    <row r="2" spans="1:12" s="27" customFormat="1" ht="14.1">
      <c r="A2" s="3"/>
      <c r="C2" s="28" t="s">
        <v>87</v>
      </c>
      <c r="D2" s="29"/>
      <c r="E2" s="29"/>
      <c r="F2" s="29"/>
      <c r="G2" s="29"/>
      <c r="H2" s="29"/>
      <c r="I2" s="30"/>
    </row>
    <row r="3" spans="1:12" s="27" customFormat="1">
      <c r="A3" s="43"/>
      <c r="B3" s="43"/>
    </row>
    <row r="4" spans="1:12" s="5" customFormat="1">
      <c r="A4" s="4">
        <v>1</v>
      </c>
      <c r="B4" s="65" t="s">
        <v>103</v>
      </c>
    </row>
    <row r="5" spans="1:12" s="27" customFormat="1">
      <c r="A5" s="43"/>
      <c r="B5" s="43"/>
    </row>
    <row r="6" spans="1:12" s="27" customFormat="1" ht="14.1">
      <c r="A6" s="43"/>
      <c r="B6" s="43"/>
      <c r="C6" s="67" t="s">
        <v>59</v>
      </c>
      <c r="D6" s="59" t="s">
        <v>26</v>
      </c>
      <c r="E6" s="59" t="s">
        <v>27</v>
      </c>
      <c r="F6" s="61" t="s">
        <v>28</v>
      </c>
      <c r="G6" s="59" t="s">
        <v>29</v>
      </c>
      <c r="H6" s="59" t="s">
        <v>30</v>
      </c>
      <c r="I6" s="59" t="s">
        <v>31</v>
      </c>
      <c r="K6" s="61" t="s">
        <v>64</v>
      </c>
      <c r="L6"/>
    </row>
    <row r="7" spans="1:12" s="27" customFormat="1">
      <c r="A7" s="43"/>
      <c r="B7" s="43"/>
      <c r="C7" t="s">
        <v>23</v>
      </c>
      <c r="E7"/>
      <c r="F7" s="63">
        <f>Assumptions!G9</f>
        <v>0.43100764755503984</v>
      </c>
      <c r="G7"/>
      <c r="K7" s="74">
        <v>1</v>
      </c>
      <c r="L7"/>
    </row>
    <row r="8" spans="1:12" s="27" customFormat="1">
      <c r="A8" s="43"/>
      <c r="B8" s="43"/>
      <c r="C8" t="s">
        <v>88</v>
      </c>
      <c r="E8"/>
      <c r="F8" s="63">
        <f>Assumptions!G10</f>
        <v>0.67</v>
      </c>
      <c r="G8"/>
      <c r="K8" s="74">
        <v>1</v>
      </c>
      <c r="L8"/>
    </row>
    <row r="9" spans="1:12" s="27" customFormat="1">
      <c r="A9" s="43"/>
      <c r="B9" s="43"/>
      <c r="C9" t="s">
        <v>42</v>
      </c>
      <c r="F9" s="63">
        <f>Assumptions!G11</f>
        <v>0.85</v>
      </c>
      <c r="K9" s="74">
        <v>1</v>
      </c>
      <c r="L9"/>
    </row>
    <row r="10" spans="1:12" s="27" customFormat="1">
      <c r="A10" s="43"/>
      <c r="B10" s="43"/>
      <c r="C10" t="s">
        <v>44</v>
      </c>
      <c r="F10" s="63">
        <f>Assumptions!G12</f>
        <v>-1</v>
      </c>
      <c r="K10" s="74">
        <v>1</v>
      </c>
      <c r="L10"/>
    </row>
    <row r="11" spans="1:12" s="27" customFormat="1">
      <c r="A11" s="43"/>
      <c r="B11" s="43"/>
    </row>
    <row r="12" spans="1:12" s="5" customFormat="1">
      <c r="A12" s="4">
        <v>2</v>
      </c>
      <c r="B12" s="65" t="s">
        <v>89</v>
      </c>
    </row>
    <row r="13" spans="1:12" s="27" customFormat="1">
      <c r="A13" s="43"/>
      <c r="B13" s="43"/>
    </row>
    <row r="14" spans="1:12" s="5" customFormat="1">
      <c r="A14"/>
      <c r="B14" s="4" t="s">
        <v>90</v>
      </c>
      <c r="C14" s="5" t="s">
        <v>91</v>
      </c>
    </row>
    <row r="15" spans="1:12" s="27" customFormat="1">
      <c r="A15" s="43"/>
      <c r="B15" s="43"/>
    </row>
    <row r="16" spans="1:12" s="27" customFormat="1" ht="14.1">
      <c r="A16" s="43"/>
      <c r="B16" s="43"/>
      <c r="C16" s="68" t="s">
        <v>25</v>
      </c>
    </row>
    <row r="17" spans="1:13" s="27" customFormat="1">
      <c r="A17" s="43"/>
      <c r="B17" s="43"/>
    </row>
    <row r="18" spans="1:13" s="27" customFormat="1" ht="14.1">
      <c r="A18" s="43"/>
      <c r="B18" s="43"/>
      <c r="C18" s="67" t="s">
        <v>59</v>
      </c>
      <c r="D18" s="59" t="s">
        <v>26</v>
      </c>
      <c r="E18" s="59" t="s">
        <v>27</v>
      </c>
      <c r="F18" s="61" t="s">
        <v>28</v>
      </c>
      <c r="G18" s="59" t="s">
        <v>29</v>
      </c>
      <c r="H18" s="59" t="s">
        <v>30</v>
      </c>
      <c r="I18" s="59" t="s">
        <v>31</v>
      </c>
      <c r="K18" s="61" t="s">
        <v>64</v>
      </c>
    </row>
    <row r="19" spans="1:13">
      <c r="C19" t="s">
        <v>23</v>
      </c>
      <c r="D19" s="33"/>
      <c r="E19" s="33"/>
      <c r="F19" s="62">
        <f>Projections_Baseline!F13*Assumptions!D17*Assumptions!$E$25</f>
        <v>52.961363999999996</v>
      </c>
      <c r="G19" s="33"/>
      <c r="H19" s="33"/>
      <c r="I19" s="33"/>
      <c r="K19" s="73">
        <v>2</v>
      </c>
    </row>
    <row r="20" spans="1:13" s="27" customFormat="1">
      <c r="A20" s="43"/>
      <c r="B20" s="43"/>
      <c r="C20" t="s">
        <v>88</v>
      </c>
      <c r="D20" s="33"/>
      <c r="E20" s="33"/>
      <c r="F20" s="62">
        <f>Projections_Baseline!F26*Assumptions!D18*Assumptions!$E$25</f>
        <v>58.035762000000005</v>
      </c>
      <c r="G20" s="33"/>
      <c r="H20" s="33"/>
      <c r="I20" s="33"/>
      <c r="K20" s="73">
        <v>2</v>
      </c>
    </row>
    <row r="21" spans="1:13" s="27" customFormat="1">
      <c r="A21" s="43"/>
      <c r="B21" s="43"/>
      <c r="C21" t="s">
        <v>42</v>
      </c>
      <c r="F21" s="62">
        <f>Projections_Baseline!F39*Assumptions!D19*Assumptions!$E$25</f>
        <v>32.173388999999993</v>
      </c>
      <c r="K21" s="73">
        <v>2</v>
      </c>
      <c r="L21" s="33"/>
      <c r="M21" s="33"/>
    </row>
    <row r="22" spans="1:13" s="27" customFormat="1">
      <c r="A22" s="43"/>
      <c r="B22" s="43"/>
      <c r="C22" t="s">
        <v>44</v>
      </c>
      <c r="F22" s="62">
        <f>Projections_Baseline!F52*Assumptions!D20*Assumptions!$E$25</f>
        <v>67.289075999999994</v>
      </c>
      <c r="K22" s="73">
        <v>2</v>
      </c>
      <c r="L22" s="31"/>
      <c r="M22" s="33"/>
    </row>
    <row r="23" spans="1:13" s="27" customFormat="1" ht="14.1">
      <c r="A23" s="43"/>
      <c r="B23" s="43"/>
      <c r="C23" s="69" t="s">
        <v>92</v>
      </c>
      <c r="F23" s="70">
        <f>SUM(F19:F22)</f>
        <v>210.45959099999999</v>
      </c>
      <c r="K23" s="31"/>
      <c r="L23" s="31"/>
      <c r="M23" s="33"/>
    </row>
    <row r="24" spans="1:13" s="27" customFormat="1">
      <c r="A24" s="43"/>
      <c r="B24" s="43"/>
      <c r="C24"/>
      <c r="F24"/>
      <c r="K24" s="31"/>
      <c r="L24" s="31"/>
      <c r="M24" s="33"/>
    </row>
    <row r="25" spans="1:13" s="5" customFormat="1">
      <c r="A25"/>
      <c r="B25" s="4" t="s">
        <v>39</v>
      </c>
      <c r="C25" s="5" t="s">
        <v>93</v>
      </c>
      <c r="L25" s="60"/>
    </row>
    <row r="26" spans="1:13" s="27" customFormat="1">
      <c r="A26" s="43"/>
      <c r="B26" s="43"/>
    </row>
    <row r="27" spans="1:13" s="27" customFormat="1" ht="14.1">
      <c r="A27" s="43"/>
      <c r="B27" s="43"/>
      <c r="C27" s="68" t="s">
        <v>25</v>
      </c>
    </row>
    <row r="28" spans="1:13" customFormat="1"/>
    <row r="29" spans="1:13" s="27" customFormat="1" ht="14.1">
      <c r="A29" s="43"/>
      <c r="B29" s="43"/>
      <c r="C29" s="67" t="s">
        <v>59</v>
      </c>
      <c r="D29" s="59" t="s">
        <v>26</v>
      </c>
      <c r="E29" s="59" t="s">
        <v>27</v>
      </c>
      <c r="F29" s="61" t="s">
        <v>28</v>
      </c>
      <c r="G29" s="59" t="s">
        <v>29</v>
      </c>
      <c r="H29" s="59" t="s">
        <v>30</v>
      </c>
      <c r="I29" s="59" t="s">
        <v>31</v>
      </c>
      <c r="K29" s="61" t="s">
        <v>64</v>
      </c>
      <c r="L29"/>
    </row>
    <row r="30" spans="1:13" s="27" customFormat="1">
      <c r="A30" s="43"/>
      <c r="B30" s="43"/>
      <c r="C30" t="s">
        <v>23</v>
      </c>
      <c r="F30" s="62">
        <f>F19*F7</f>
        <v>22.826752908946172</v>
      </c>
      <c r="K30" s="73" t="s">
        <v>65</v>
      </c>
      <c r="L30"/>
    </row>
    <row r="31" spans="1:13" s="27" customFormat="1">
      <c r="A31" s="43"/>
      <c r="B31" s="43"/>
      <c r="C31" t="s">
        <v>88</v>
      </c>
      <c r="F31" s="62">
        <f>F20*F8</f>
        <v>38.883960540000004</v>
      </c>
      <c r="K31" s="73" t="s">
        <v>65</v>
      </c>
      <c r="L31"/>
    </row>
    <row r="32" spans="1:13" s="27" customFormat="1">
      <c r="A32" s="43"/>
      <c r="B32" s="43"/>
      <c r="C32" t="s">
        <v>42</v>
      </c>
      <c r="F32" s="62">
        <f>F21*F9</f>
        <v>27.347380649999995</v>
      </c>
      <c r="K32" s="73" t="s">
        <v>65</v>
      </c>
      <c r="L32"/>
    </row>
    <row r="33" spans="1:12" s="27" customFormat="1">
      <c r="A33" s="43"/>
      <c r="B33" s="43"/>
      <c r="C33" t="s">
        <v>44</v>
      </c>
      <c r="F33" s="62">
        <f>F22*F10</f>
        <v>-67.289075999999994</v>
      </c>
      <c r="K33" s="73" t="s">
        <v>65</v>
      </c>
      <c r="L33"/>
    </row>
    <row r="34" spans="1:12" s="27" customFormat="1" ht="14.1">
      <c r="A34" s="43"/>
      <c r="B34" s="43"/>
      <c r="C34" s="69" t="s">
        <v>92</v>
      </c>
      <c r="F34" s="70">
        <f>SUM(F30:F33)</f>
        <v>21.769018098946177</v>
      </c>
      <c r="K34" s="43"/>
      <c r="L34"/>
    </row>
    <row r="35" spans="1:12" s="27" customFormat="1">
      <c r="A35" s="43"/>
      <c r="B35" s="43"/>
      <c r="D35" s="33"/>
      <c r="G35" s="45"/>
    </row>
    <row r="36" spans="1:12" s="5" customFormat="1">
      <c r="A36" s="4">
        <v>3</v>
      </c>
      <c r="B36" s="65" t="s">
        <v>94</v>
      </c>
    </row>
    <row r="37" spans="1:12" customFormat="1"/>
    <row r="38" spans="1:12" s="5" customFormat="1">
      <c r="A38"/>
      <c r="B38" s="4" t="s">
        <v>22</v>
      </c>
      <c r="C38" s="5" t="s">
        <v>95</v>
      </c>
      <c r="L38" s="60"/>
    </row>
    <row r="39" spans="1:12" customFormat="1"/>
    <row r="40" spans="1:12" customFormat="1" ht="14.1">
      <c r="C40" s="68" t="s">
        <v>25</v>
      </c>
    </row>
    <row r="41" spans="1:12" customFormat="1"/>
    <row r="42" spans="1:12" customFormat="1" ht="14.1">
      <c r="C42" s="67" t="s">
        <v>59</v>
      </c>
      <c r="D42" s="59" t="s">
        <v>26</v>
      </c>
      <c r="E42" s="59" t="s">
        <v>27</v>
      </c>
      <c r="F42" s="59" t="s">
        <v>28</v>
      </c>
      <c r="G42" s="59" t="s">
        <v>29</v>
      </c>
      <c r="H42" s="59" t="s">
        <v>30</v>
      </c>
      <c r="I42" s="59" t="s">
        <v>31</v>
      </c>
      <c r="K42" s="61" t="s">
        <v>64</v>
      </c>
    </row>
    <row r="43" spans="1:12" customFormat="1">
      <c r="C43" t="s">
        <v>23</v>
      </c>
      <c r="F43" s="62">
        <f>F30*Assumptions!$E$26</f>
        <v>18.26140232715694</v>
      </c>
      <c r="K43" s="73" t="s">
        <v>69</v>
      </c>
    </row>
    <row r="44" spans="1:12" customFormat="1">
      <c r="C44" t="s">
        <v>88</v>
      </c>
      <c r="F44" s="62">
        <f>F31*Assumptions!$E$26</f>
        <v>31.107168432000005</v>
      </c>
      <c r="K44" s="73" t="s">
        <v>69</v>
      </c>
    </row>
    <row r="45" spans="1:12" customFormat="1">
      <c r="C45" t="s">
        <v>42</v>
      </c>
      <c r="F45" s="62">
        <f>F32*Assumptions!$E$26</f>
        <v>21.877904519999998</v>
      </c>
      <c r="K45" s="73" t="s">
        <v>69</v>
      </c>
    </row>
    <row r="46" spans="1:12" customFormat="1">
      <c r="C46" t="s">
        <v>44</v>
      </c>
      <c r="F46" s="62">
        <f>F33*Assumptions!$E$26</f>
        <v>-53.831260799999995</v>
      </c>
      <c r="K46" s="73" t="s">
        <v>69</v>
      </c>
    </row>
    <row r="47" spans="1:12" customFormat="1" ht="14.1">
      <c r="C47" s="69" t="s">
        <v>92</v>
      </c>
      <c r="F47" s="70">
        <f>SUM(F43:F46)</f>
        <v>17.415214479156944</v>
      </c>
    </row>
    <row r="48" spans="1:12" customFormat="1"/>
    <row r="49" spans="1:16" s="5" customFormat="1">
      <c r="A49"/>
      <c r="B49" s="4" t="s">
        <v>39</v>
      </c>
      <c r="C49" s="5" t="s">
        <v>96</v>
      </c>
      <c r="L49" s="60"/>
    </row>
    <row r="50" spans="1:16" customFormat="1"/>
    <row r="51" spans="1:16" customFormat="1" ht="14.1">
      <c r="C51" s="67" t="s">
        <v>59</v>
      </c>
      <c r="D51" s="59" t="s">
        <v>26</v>
      </c>
      <c r="E51" s="59" t="s">
        <v>27</v>
      </c>
      <c r="F51" s="59" t="s">
        <v>28</v>
      </c>
      <c r="G51" s="59" t="s">
        <v>29</v>
      </c>
      <c r="H51" s="59" t="s">
        <v>30</v>
      </c>
      <c r="I51" s="59" t="s">
        <v>31</v>
      </c>
      <c r="K51" s="61" t="s">
        <v>64</v>
      </c>
    </row>
    <row r="52" spans="1:16" customFormat="1">
      <c r="C52" t="s">
        <v>23</v>
      </c>
      <c r="F52" s="62">
        <f>F30*Assumptions!$E$27</f>
        <v>15.97872703626232</v>
      </c>
      <c r="K52" s="73" t="s">
        <v>71</v>
      </c>
    </row>
    <row r="53" spans="1:16" customFormat="1">
      <c r="C53" t="s">
        <v>88</v>
      </c>
      <c r="F53" s="62">
        <f>F31*Assumptions!$E$27</f>
        <v>27.218772378000001</v>
      </c>
      <c r="K53" s="73" t="s">
        <v>71</v>
      </c>
    </row>
    <row r="54" spans="1:16" customFormat="1">
      <c r="C54" t="s">
        <v>42</v>
      </c>
      <c r="F54" s="62">
        <f>F32*Assumptions!$E$27</f>
        <v>19.143166454999996</v>
      </c>
      <c r="K54" s="73" t="s">
        <v>71</v>
      </c>
    </row>
    <row r="55" spans="1:16" customFormat="1">
      <c r="C55" t="s">
        <v>44</v>
      </c>
      <c r="F55" s="62">
        <f>F33*Assumptions!$E$27</f>
        <v>-47.102353199999996</v>
      </c>
      <c r="K55" s="73" t="s">
        <v>71</v>
      </c>
    </row>
    <row r="56" spans="1:16" customFormat="1" ht="14.1">
      <c r="C56" s="69" t="s">
        <v>92</v>
      </c>
      <c r="F56" s="70">
        <f>SUM(F52:F55)</f>
        <v>15.238312669262328</v>
      </c>
    </row>
    <row r="57" spans="1:16" customFormat="1" ht="12.6" customHeight="1"/>
    <row r="58" spans="1:16" s="5" customFormat="1">
      <c r="A58" s="4">
        <v>4</v>
      </c>
      <c r="B58" s="65" t="s">
        <v>97</v>
      </c>
    </row>
    <row r="59" spans="1:16" customFormat="1"/>
    <row r="60" spans="1:16" s="5" customFormat="1">
      <c r="A60"/>
      <c r="B60" s="4" t="s">
        <v>22</v>
      </c>
      <c r="C60" s="5" t="s">
        <v>97</v>
      </c>
    </row>
    <row r="62" spans="1:16" ht="14.1">
      <c r="D62" s="59" t="s">
        <v>26</v>
      </c>
      <c r="E62" s="59" t="s">
        <v>27</v>
      </c>
      <c r="F62" s="59" t="s">
        <v>28</v>
      </c>
      <c r="G62" s="59" t="s">
        <v>29</v>
      </c>
      <c r="H62" s="59" t="s">
        <v>30</v>
      </c>
      <c r="I62" s="59" t="s">
        <v>31</v>
      </c>
      <c r="K62" s="61" t="s">
        <v>64</v>
      </c>
      <c r="L62"/>
      <c r="M62"/>
      <c r="N62"/>
      <c r="O62"/>
      <c r="P62"/>
    </row>
    <row r="63" spans="1:16">
      <c r="L63"/>
      <c r="M63"/>
      <c r="N63"/>
      <c r="O63"/>
      <c r="P63"/>
    </row>
    <row r="64" spans="1:16">
      <c r="C64" s="26" t="s">
        <v>32</v>
      </c>
      <c r="E64" s="38"/>
      <c r="F64" s="62">
        <f>Projections_Baseline!F65+F34</f>
        <v>503.94343309894612</v>
      </c>
      <c r="G64" s="46">
        <f>F64*(1+Assumptions!F42)</f>
        <v>516.5420189264197</v>
      </c>
      <c r="H64" s="46">
        <f>G64*(1+Assumptions!G42)</f>
        <v>526.87285930494807</v>
      </c>
      <c r="I64" s="46">
        <f>H64*(1+Assumptions!H42)</f>
        <v>534.77595219452223</v>
      </c>
      <c r="L64"/>
      <c r="M64"/>
      <c r="N64"/>
      <c r="O64"/>
      <c r="P64"/>
    </row>
    <row r="65" spans="1:16">
      <c r="C65" s="26" t="s">
        <v>33</v>
      </c>
      <c r="E65" s="38"/>
      <c r="F65" s="62">
        <f>Projections_Baseline!F66</f>
        <v>55.515743999999998</v>
      </c>
      <c r="G65" s="46">
        <f>F65*(1+Assumptions!F43)</f>
        <v>56.626058880000002</v>
      </c>
      <c r="H65" s="46">
        <f>G65*(1+Assumptions!G43)</f>
        <v>57.758580057600007</v>
      </c>
      <c r="I65" s="46">
        <f>H65*(1+Assumptions!H43)</f>
        <v>58.913751658752005</v>
      </c>
      <c r="L65"/>
      <c r="M65"/>
      <c r="N65"/>
      <c r="O65"/>
      <c r="P65"/>
    </row>
    <row r="66" spans="1:16" ht="14.1">
      <c r="C66" s="34" t="s">
        <v>34</v>
      </c>
      <c r="D66" s="42"/>
      <c r="E66" s="42"/>
      <c r="F66" s="70">
        <f t="shared" ref="F66" si="0">SUM(F64:F65)</f>
        <v>559.45917709894616</v>
      </c>
      <c r="G66" s="47">
        <f>SUM(G64:G65)</f>
        <v>573.16807780641966</v>
      </c>
      <c r="H66" s="47">
        <f t="shared" ref="H66:I66" si="1">SUM(H64:H65)</f>
        <v>584.63143936254812</v>
      </c>
      <c r="I66" s="47">
        <f t="shared" si="1"/>
        <v>593.6897038532743</v>
      </c>
      <c r="L66"/>
      <c r="M66"/>
      <c r="N66"/>
      <c r="O66"/>
      <c r="P66"/>
    </row>
    <row r="67" spans="1:16">
      <c r="E67" s="38"/>
      <c r="F67" s="38"/>
      <c r="G67" s="38"/>
      <c r="H67" s="38"/>
      <c r="I67" s="38"/>
      <c r="L67"/>
      <c r="M67"/>
      <c r="N67"/>
      <c r="O67"/>
      <c r="P67"/>
    </row>
    <row r="68" spans="1:16">
      <c r="C68" s="26" t="s">
        <v>98</v>
      </c>
      <c r="E68" s="38"/>
      <c r="F68" s="62">
        <f>Projections_Baseline!F69+F47</f>
        <v>415.20537087915693</v>
      </c>
      <c r="G68" s="46">
        <f>F68*(1+Assumptions!F46)</f>
        <v>423.1773140000368</v>
      </c>
      <c r="H68" s="46">
        <f>G68*(1+Assumptions!G46)</f>
        <v>429.6942446356374</v>
      </c>
      <c r="I68" s="46">
        <f>H68*(1+Assumptions!H46)</f>
        <v>434.85057557126504</v>
      </c>
      <c r="L68"/>
      <c r="M68"/>
      <c r="N68"/>
      <c r="O68"/>
      <c r="P68"/>
    </row>
    <row r="69" spans="1:16">
      <c r="C69" s="26" t="s">
        <v>99</v>
      </c>
      <c r="E69" s="38"/>
      <c r="F69" s="62">
        <f>Projections_Baseline!F70+F56</f>
        <v>169.30880266926232</v>
      </c>
      <c r="G69" s="46">
        <f>F69*(1+Assumptions!F47)</f>
        <v>172.69497872264756</v>
      </c>
      <c r="H69" s="46">
        <f>G69*(1+Assumptions!G47)</f>
        <v>176.14887829710051</v>
      </c>
      <c r="I69" s="46">
        <f>H69*(1+Assumptions!H47)</f>
        <v>179.67185586304251</v>
      </c>
      <c r="L69"/>
      <c r="M69"/>
      <c r="N69"/>
      <c r="O69"/>
      <c r="P69"/>
    </row>
    <row r="70" spans="1:16">
      <c r="C70" s="26" t="s">
        <v>100</v>
      </c>
      <c r="E70" s="38"/>
      <c r="F70" s="62">
        <v>1.5</v>
      </c>
      <c r="G70" s="46"/>
      <c r="H70" s="46"/>
      <c r="I70" s="46"/>
      <c r="K70" s="72" t="s">
        <v>73</v>
      </c>
      <c r="L70"/>
      <c r="M70"/>
      <c r="N70"/>
      <c r="O70"/>
      <c r="P70"/>
    </row>
    <row r="71" spans="1:16">
      <c r="C71" s="26" t="s">
        <v>101</v>
      </c>
      <c r="E71" s="38"/>
      <c r="F71" s="62">
        <v>1.5</v>
      </c>
      <c r="G71" s="46"/>
      <c r="H71" s="46"/>
      <c r="I71" s="46"/>
      <c r="K71" s="72" t="s">
        <v>75</v>
      </c>
      <c r="L71"/>
      <c r="M71"/>
      <c r="N71"/>
      <c r="O71"/>
      <c r="P71"/>
    </row>
    <row r="72" spans="1:16" ht="14.1">
      <c r="C72" s="34" t="s">
        <v>37</v>
      </c>
      <c r="D72" s="42"/>
      <c r="E72" s="42"/>
      <c r="F72" s="70">
        <f>SUM(F68:F71)</f>
        <v>587.51417354841919</v>
      </c>
      <c r="G72" s="47">
        <f>SUM(G68:G71)</f>
        <v>595.87229272268439</v>
      </c>
      <c r="H72" s="47">
        <f t="shared" ref="H72:I72" si="2">SUM(H68:H71)</f>
        <v>605.84312293273797</v>
      </c>
      <c r="I72" s="47">
        <f t="shared" si="2"/>
        <v>614.52243143430758</v>
      </c>
      <c r="L72"/>
      <c r="M72"/>
      <c r="N72"/>
      <c r="O72"/>
      <c r="P72"/>
    </row>
    <row r="73" spans="1:16">
      <c r="G73" s="46"/>
      <c r="H73" s="46"/>
      <c r="I73" s="46"/>
      <c r="L73"/>
      <c r="M73"/>
      <c r="N73"/>
      <c r="O73"/>
      <c r="P73"/>
    </row>
    <row r="74" spans="1:16" ht="14.1">
      <c r="C74" s="34" t="s">
        <v>102</v>
      </c>
      <c r="D74" s="41"/>
      <c r="E74" s="41"/>
      <c r="F74" s="70">
        <f>F66-F72</f>
        <v>-28.054996449473038</v>
      </c>
      <c r="G74" s="47">
        <f>G66-G72</f>
        <v>-22.704214916264732</v>
      </c>
      <c r="H74" s="47">
        <f>H66-H72</f>
        <v>-21.211683570189848</v>
      </c>
      <c r="I74" s="47">
        <f>I66-I72</f>
        <v>-20.832727581033282</v>
      </c>
      <c r="L74"/>
      <c r="M74"/>
      <c r="N74"/>
      <c r="O74"/>
      <c r="P74"/>
    </row>
    <row r="75" spans="1:16">
      <c r="C75" s="40"/>
      <c r="E75" s="40"/>
      <c r="F75" s="40"/>
      <c r="G75" s="40"/>
      <c r="H75" s="40"/>
      <c r="I75" s="40"/>
      <c r="J75" s="40"/>
      <c r="L75"/>
      <c r="M75"/>
      <c r="N75"/>
      <c r="O75"/>
      <c r="P75"/>
    </row>
    <row r="76" spans="1:16" s="5" customFormat="1">
      <c r="A76" s="4" t="s">
        <v>2</v>
      </c>
      <c r="B76" s="65" t="s">
        <v>3</v>
      </c>
    </row>
    <row r="77" spans="1:16">
      <c r="C77" s="44"/>
      <c r="D77" s="44"/>
      <c r="E77" s="44"/>
      <c r="F77" s="44"/>
      <c r="G77" s="44"/>
      <c r="H77" s="44"/>
      <c r="I77" s="44"/>
      <c r="J77" s="44"/>
    </row>
    <row r="78" spans="1:16">
      <c r="C78" s="44"/>
      <c r="D78" s="44"/>
      <c r="E78" s="44"/>
      <c r="F78" s="44"/>
      <c r="G78" s="44"/>
      <c r="H78" s="44"/>
      <c r="I78" s="44"/>
      <c r="J78" s="44"/>
    </row>
    <row r="79" spans="1:16">
      <c r="C79" s="44"/>
      <c r="D79" s="44"/>
      <c r="E79" s="44"/>
      <c r="F79" s="44"/>
      <c r="G79" s="44"/>
      <c r="H79" s="44"/>
      <c r="I79" s="44"/>
      <c r="J79" s="44"/>
    </row>
    <row r="80" spans="1:16">
      <c r="C80" s="44"/>
      <c r="D80" s="44"/>
      <c r="E80" s="44"/>
      <c r="F80" s="44"/>
      <c r="G80" s="44"/>
      <c r="H80" s="44"/>
      <c r="I80" s="44"/>
      <c r="J80" s="4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BFDAA90946A944BD445422C20A1B37" ma:contentTypeVersion="10" ma:contentTypeDescription="Create a new document." ma:contentTypeScope="" ma:versionID="0a402267961954224bffc34d67d23a85">
  <xsd:schema xmlns:xsd="http://www.w3.org/2001/XMLSchema" xmlns:xs="http://www.w3.org/2001/XMLSchema" xmlns:p="http://schemas.microsoft.com/office/2006/metadata/properties" xmlns:ns2="0ef8e94a-240b-4134-8937-e65d42f3737a" xmlns:ns3="5ff50e5a-0425-4f04-ac15-753400f85414" targetNamespace="http://schemas.microsoft.com/office/2006/metadata/properties" ma:root="true" ma:fieldsID="f2f924d73d1ee0239a80040eb3f0393f" ns2:_="" ns3:_="">
    <xsd:import namespace="0ef8e94a-240b-4134-8937-e65d42f3737a"/>
    <xsd:import namespace="5ff50e5a-0425-4f04-ac15-753400f854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f8e94a-240b-4134-8937-e65d42f373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50e5a-0425-4f04-ac15-753400f854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20AC56-1C1B-4B8D-98D5-6EC82D96C028}"/>
</file>

<file path=customXml/itemProps2.xml><?xml version="1.0" encoding="utf-8"?>
<ds:datastoreItem xmlns:ds="http://schemas.openxmlformats.org/officeDocument/2006/customXml" ds:itemID="{EB801276-AE6E-4184-B747-29F7511F0177}"/>
</file>

<file path=customXml/itemProps3.xml><?xml version="1.0" encoding="utf-8"?>
<ds:datastoreItem xmlns:ds="http://schemas.openxmlformats.org/officeDocument/2006/customXml" ds:itemID="{B6456A34-CD36-46CE-BDA9-C06A15F116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The PSC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Posy Putnam</dc:creator>
  <cp:keywords/>
  <dc:description/>
  <cp:lastModifiedBy>Joseph Norbury</cp:lastModifiedBy>
  <cp:revision/>
  <dcterms:created xsi:type="dcterms:W3CDTF">2013-08-07T16:05:39Z</dcterms:created>
  <dcterms:modified xsi:type="dcterms:W3CDTF">2025-12-19T12:29:23Z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0x010100E5BFDAA90946A944BD445422C20A1B37</vt:lpwstr>
  </property>
  <property fmtid="{D5CDD505-2E9C-101B-9397-08002B2CF9AE}" pid="3" name="MediaServiceImageTags">
    <vt:lpwstr/>
  </property>
</Properties>
</file>